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codeName="ThisWorkbook"/>
  <xr:revisionPtr revIDLastSave="0" documentId="13_ncr:1_{0F6FA76F-E378-447B-8373-B2C3BCABFC77}" xr6:coauthVersionLast="36" xr6:coauthVersionMax="36" xr10:uidLastSave="{00000000-0000-0000-0000-000000000000}"/>
  <bookViews>
    <workbookView xWindow="0" yWindow="0" windowWidth="15750" windowHeight="11700" xr2:uid="{A2A9271C-CC0E-4AC3-9C09-89BF9505722C}"/>
  </bookViews>
  <sheets>
    <sheet name="Rozcestník" sheetId="10" r:id="rId1"/>
    <sheet name="Elektřina zjednodušený" sheetId="7" r:id="rId2"/>
    <sheet name="Plyn zjednodušený" sheetId="8" r:id="rId3"/>
    <sheet name="Elektřina PEVNÁ CENA" sheetId="1" r:id="rId4"/>
    <sheet name="Elektřina SPOT" sheetId="5" r:id="rId5"/>
    <sheet name="Plyn PEVNÁ CENA" sheetId="4" r:id="rId6"/>
    <sheet name="Plyn SPOT" sheetId="12" r:id="rId7"/>
    <sheet name="Návod" sheetId="13" r:id="rId8"/>
    <sheet name="Parametry" sheetId="9" r:id="rId9"/>
    <sheet name="Ceny NN 2024" sheetId="2" r:id="rId10"/>
    <sheet name="Cena SPOT" sheetId="6" r:id="rId11"/>
    <sheet name="CR 2024_plyn" sheetId="3" r:id="rId12"/>
  </sheets>
  <externalReferences>
    <externalReference r:id="rId13"/>
    <externalReference r:id="rId14"/>
  </externalReferences>
  <definedNames>
    <definedName name="Amper">'Elektřina zjednodušený'!$B$11</definedName>
    <definedName name="Amper2">'Elektřina PEVNÁ CENA'!$B$8</definedName>
    <definedName name="Amper3">'Elektřina SPOT'!$B$8</definedName>
    <definedName name="BytSMalouSpotrebou">Parametry!$A$24</definedName>
    <definedName name="C_01_d">'Ceny NN 2024'!$A$7:$A$20</definedName>
    <definedName name="C_02_d">'Ceny NN 2024'!$A$28:$A$41</definedName>
    <definedName name="C_03_d">'Ceny NN 2024'!$A$49:$A$62</definedName>
    <definedName name="C_25_d">'Ceny NN 2024'!$A$70:$A$83</definedName>
    <definedName name="C_26_d">'Ceny NN 2024'!$A$94:$A$107</definedName>
    <definedName name="C_27_d">'Ceny NN 2024'!$A$118:$A$131</definedName>
    <definedName name="C_35_d">'Ceny NN 2024'!$A$142:$A$155</definedName>
    <definedName name="C_45_d">'Ceny NN 2024'!$A$166:$A$179</definedName>
    <definedName name="C_46_d">'Ceny NN 2024'!$A$190:$A$203</definedName>
    <definedName name="C_55_d">'Ceny NN 2024'!$A$214:$A$227</definedName>
    <definedName name="C_56_d">'Ceny NN 2024'!$A$238:$A$251</definedName>
    <definedName name="C_62_d">'Ceny NN 2024'!$A$279:$A$292</definedName>
    <definedName name="CenaP">'Plyn zjednodušený'!$B$17</definedName>
    <definedName name="CenaP2">'Plyn PEVNÁ CENA'!$B$10</definedName>
    <definedName name="CenaSpotEE">'Cena SPOT'!$B$2</definedName>
    <definedName name="CenaSpotZP">'Cena SPOT'!$C$2</definedName>
    <definedName name="D_01_d">'Ceny NN 2024'!$A$302:$A$311</definedName>
    <definedName name="D_02_d">'Ceny NN 2024'!$A$319:$A$328</definedName>
    <definedName name="D_25_d">'Ceny NN 2024'!$A$336:$A$345</definedName>
    <definedName name="D_26_d">'Ceny NN 2024'!$A$356:$A$365</definedName>
    <definedName name="D_27_d">'Ceny NN 2024'!$A$376:$A$385</definedName>
    <definedName name="D_35_d">'Ceny NN 2024'!$A$396:$A$405</definedName>
    <definedName name="D_45_d">'Ceny NN 2024'!$A$416:$A$425</definedName>
    <definedName name="D_56_d">'Ceny NN 2024'!$A$436:$A$445</definedName>
    <definedName name="D_57_d">'Ceny NN 2024'!$A$456:$A$469</definedName>
    <definedName name="D_61_d">'Ceny NN 2024'!$A$480:$A$489</definedName>
    <definedName name="dac">'Cena SPOT'!$B$2</definedName>
    <definedName name="DanZElektriny">Parametry!$B$5</definedName>
    <definedName name="das">'Cena SPOT'!$B$2</definedName>
    <definedName name="Distributor">'Elektřina zjednodušený'!$B$7</definedName>
    <definedName name="Distributor2">'Elektřina PEVNÁ CENA'!$B$4</definedName>
    <definedName name="Distributor3">'Elektřina SPOT'!$B$4</definedName>
    <definedName name="DistributorP">'Plyn zjednodušený'!$B$7</definedName>
    <definedName name="DistributorP2">'Plyn PEVNÁ CENA'!$B$4</definedName>
    <definedName name="DistributorP3">'Plyn SPOT'!$B$4</definedName>
    <definedName name="DPH">Parametry!$B$10</definedName>
    <definedName name="Faze">'Elektřina zjednodušený'!$B$10</definedName>
    <definedName name="Faze2">'Elektřina PEVNÁ CENA'!$B$7</definedName>
    <definedName name="Faze3">'Elektřina SPOT'!$B$7</definedName>
    <definedName name="Jistic">'Elektřina zjednodušený'!$B$9</definedName>
    <definedName name="Jistic2">'Elektřina PEVNÁ CENA'!$B$6</definedName>
    <definedName name="Jistic3">'Elektřina SPOT'!$B$6</definedName>
    <definedName name="NESPOT">Parametry!$A$2</definedName>
    <definedName name="OTE">Parametry!$B$9</definedName>
    <definedName name="OTEP">Parametry!$B$15</definedName>
    <definedName name="OZEzaMWh">Parametry!$B$8</definedName>
    <definedName name="OZEzaOM">Parametry!$B$7</definedName>
    <definedName name="Pausal">'Elektřina zjednodušený'!$B$22</definedName>
    <definedName name="Pausal2">'Elektřina PEVNÁ CENA'!$B$17</definedName>
    <definedName name="Pausal3">'Elektřina SPOT'!$B$17</definedName>
    <definedName name="PausalP">'Plyn zjednodušený'!$B$16</definedName>
    <definedName name="PausalP2">'Plyn PEVNÁ CENA'!$B$11</definedName>
    <definedName name="PausalP3">'Plyn SPOT'!$B$12</definedName>
    <definedName name="PausalZjednoduseny">Parametry!$B$11</definedName>
    <definedName name="Prirazka3">'Elektřina SPOT'!$B$16</definedName>
    <definedName name="PrirazkaEE">'Cena SPOT'!$B$3</definedName>
    <definedName name="PrirazkaP3">'Plyn SPOT'!$B$11</definedName>
    <definedName name="PrirazkaZP">'Cena SPOT'!$C$3</definedName>
    <definedName name="Produkt">'Elektřina zjednodušený'!$B$4</definedName>
    <definedName name="ProduktP">'Plyn zjednodušený'!$B$4</definedName>
    <definedName name="Sazba">'Elektřina zjednodušený'!$B$8</definedName>
    <definedName name="Sazba2">'Elektřina PEVNÁ CENA'!$B$5</definedName>
    <definedName name="Sazba3">'Elektřina SPOT'!$B$5</definedName>
    <definedName name="SilovkaNT">'Elektřina zjednodušený'!$B$24</definedName>
    <definedName name="SilovkaNT2">'Elektřina PEVNÁ CENA'!$B$16</definedName>
    <definedName name="SilovkaVT">'Elektřina zjednodušený'!$B$23</definedName>
    <definedName name="SilovkaVT2">'Elektřina PEVNÁ CENA'!$B$15</definedName>
    <definedName name="SPOT">Parametry!$A$3</definedName>
    <definedName name="Spotreba">'Elektřina zjednodušený'!$B$17</definedName>
    <definedName name="SpotrebaNT">'Elektřina zjednodušený'!$B$19</definedName>
    <definedName name="SpotrebaNT2">'Elektřina PEVNÁ CENA'!$B$12</definedName>
    <definedName name="SpotrebaNT3">'Elektřina SPOT'!$B$12</definedName>
    <definedName name="SpotrebaP">'Plyn zjednodušený'!$B$13</definedName>
    <definedName name="SpotrebaP2">'Plyn PEVNÁ CENA'!$B$7</definedName>
    <definedName name="SpotrebaP3">'Plyn SPOT'!$B$7</definedName>
    <definedName name="SpotrebaVT">'Elektřina zjednodušený'!$B$18</definedName>
    <definedName name="SpotrebaVT2">'Elektřina PEVNÁ CENA'!$B$11</definedName>
    <definedName name="SpotrebaVT3">'Elektřina SPOT'!$B$11</definedName>
    <definedName name="Strop">Parametry!$B$12</definedName>
    <definedName name="StropP">Parametry!$B$16</definedName>
    <definedName name="StropPausal">Parametry!$B$13</definedName>
    <definedName name="SystemoveSluzby">Parametry!$B$6</definedName>
    <definedName name="TabulkaVyuziti">Parametry!$A$24:$G$26</definedName>
    <definedName name="TabulkaVyuzitiP">Parametry!$A$30:$B$33</definedName>
    <definedName name="Vyuziti">'Elektřina zjednodušený'!$B$14</definedName>
    <definedName name="VyuzitiP">'Plyn zjednodušený'!$B$10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6" l="1"/>
  <c r="B2" i="6" l="1"/>
  <c r="B15" i="12" l="1"/>
  <c r="B14" i="4"/>
  <c r="B20" i="5"/>
  <c r="B20" i="1"/>
  <c r="B15" i="9" l="1"/>
  <c r="B9" i="9"/>
  <c r="G265" i="2" l="1"/>
  <c r="F265" i="2"/>
  <c r="E265" i="2"/>
  <c r="D265" i="2"/>
  <c r="C265" i="2"/>
  <c r="A11" i="5" l="1"/>
  <c r="A15" i="1" l="1"/>
  <c r="A11" i="1"/>
  <c r="J87" i="2"/>
  <c r="J88" i="2"/>
  <c r="J89" i="2"/>
  <c r="J111" i="2"/>
  <c r="J112" i="2"/>
  <c r="J113" i="2"/>
  <c r="J135" i="2"/>
  <c r="J136" i="2"/>
  <c r="J137" i="2"/>
  <c r="J159" i="2"/>
  <c r="J160" i="2"/>
  <c r="J161" i="2"/>
  <c r="J183" i="2"/>
  <c r="J184" i="2"/>
  <c r="J185" i="2"/>
  <c r="J207" i="2"/>
  <c r="J208" i="2"/>
  <c r="J209" i="2"/>
  <c r="J231" i="2"/>
  <c r="J232" i="2"/>
  <c r="J233" i="2"/>
  <c r="J255" i="2"/>
  <c r="J256" i="2"/>
  <c r="J257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7" i="2"/>
  <c r="B15" i="5" l="1"/>
  <c r="B10" i="12"/>
  <c r="B18" i="8"/>
  <c r="B25" i="7"/>
  <c r="B16" i="8" l="1"/>
  <c r="B13" i="8"/>
  <c r="B21" i="8" s="1"/>
  <c r="B17" i="7"/>
  <c r="B19" i="7" s="1"/>
  <c r="B22" i="7"/>
  <c r="B18" i="7" l="1"/>
  <c r="B18" i="12" l="1"/>
  <c r="B19" i="12" s="1"/>
  <c r="B23" i="5"/>
  <c r="B24" i="5" s="1"/>
  <c r="B24" i="8"/>
  <c r="B25" i="8" s="1"/>
  <c r="B26" i="8" s="1"/>
  <c r="A23" i="7"/>
  <c r="B8" i="7"/>
  <c r="F26" i="9"/>
  <c r="E26" i="9"/>
  <c r="F25" i="9"/>
  <c r="E25" i="9"/>
  <c r="B9" i="7"/>
  <c r="B28" i="7" l="1"/>
  <c r="B31" i="7" s="1"/>
  <c r="B32" i="7" s="1"/>
  <c r="B33" i="7" s="1"/>
  <c r="A18" i="7"/>
  <c r="B17" i="4" l="1"/>
  <c r="B18" i="4" s="1"/>
  <c r="H495" i="2" l="1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B23" i="1" l="1"/>
  <c r="B24" i="1" s="1"/>
</calcChain>
</file>

<file path=xl/sharedStrings.xml><?xml version="1.0" encoding="utf-8"?>
<sst xmlns="http://schemas.openxmlformats.org/spreadsheetml/2006/main" count="1615" uniqueCount="588">
  <si>
    <t>I.</t>
  </si>
  <si>
    <t>Podmínky pro distribuci elektřiny konečným zákazníkům kategorie C a kategorie D</t>
  </si>
  <si>
    <t>Sazba C 01d - Jednotarifová sazba (pro malou spotřebu)</t>
  </si>
  <si>
    <t>Pevná cena distribuce elektřiny se skládá:</t>
  </si>
  <si>
    <t>·        z měsíčního platu za příkon podle jmenovité proudové hodnoty hlavního jističe před elektroměrem, jehož výše v Kč činí:</t>
  </si>
  <si>
    <t>LDS Sever</t>
  </si>
  <si>
    <t>SV</t>
  </si>
  <si>
    <t>jistič do 3x10 A a do 1x25 A včetně</t>
  </si>
  <si>
    <t>jistič nad 3x10 A do 3x16 A včetně</t>
  </si>
  <si>
    <t>jistič nad 3x16 A do 3x20 A včetně</t>
  </si>
  <si>
    <t>jistič nad 3x20 A do 3x25 A včetně</t>
  </si>
  <si>
    <t>jistič nad 3x25 A do 3x32 A včetně</t>
  </si>
  <si>
    <t>jistič nad 3x32 A do 3x40 A včetně</t>
  </si>
  <si>
    <t>jistič nad 3x40 A do 3x50 A včetně</t>
  </si>
  <si>
    <t>jistič nad 3x50 A do 3x63 A včetně</t>
  </si>
  <si>
    <t>jistič nad 3x63 A do 3x80 A včetně</t>
  </si>
  <si>
    <t>jistič nad 3x80 A do 3x100 A včetně</t>
  </si>
  <si>
    <t>jistič nad 3x100 A do 3x125 A včetně</t>
  </si>
  <si>
    <t>jistič nad 3x125 A do 3x160 A včetně</t>
  </si>
  <si>
    <t>jistič nad 1x25 A za každou 1 A</t>
  </si>
  <si>
    <t>·        z platu za distribuované množství elektřiny:</t>
  </si>
  <si>
    <t>Kč/MWh</t>
  </si>
  <si>
    <t>Sazba C 02d - Jednotarifová sazba (pro střední spotřebu)</t>
  </si>
  <si>
    <t>Sazba C 03d - Jednotarifová sazba (pro vyšší spotřebu)</t>
  </si>
  <si>
    <t>Sazba C 25d - Dvoutarifová sazba s operativním řízením doby platnosti nízkého tarifu po dobu 8 hodin</t>
  </si>
  <si>
    <t>·        z platu za distribuované množství elektřiny ve vysokém tarifu:</t>
  </si>
  <si>
    <t>·        z platu za distribuované množství elektřiny v nízkém tarifu:</t>
  </si>
  <si>
    <t>Sazba C 26d - Dvoutarifová sazba s operativním řízením doby platnosti nízkého tarifu po dobu 8 hodin</t>
  </si>
  <si>
    <t>·        z měsíčního platu za příkon podle jmenovité proudové hodnoty hlavního jističe před elektroměrem, jehož výše v Kč činí:</t>
  </si>
  <si>
    <t>Sazba C 27d - Dvoutarifová sazba s operativním řízením doby platnosti nízkého tarifu po dobu 8 hodin</t>
  </si>
  <si>
    <t>Sazba C 35d - Dvoutarifová sazba s operativním řízením doby platnosti nízkého tarifu po dobu 16 hodin</t>
  </si>
  <si>
    <t>Sazba C 45d - Dvoutarifová sazba s operativním řízením doby platnosti nízkého tarifu po dobu 20 hodin</t>
  </si>
  <si>
    <t>·        z platu za distribuované množství elektřiny v nízkém tarifu:</t>
  </si>
  <si>
    <t>Sazba C 46d - Dvoutarifová sazba s operativním řízením doby platnosti nízkého tarifu po dobu 20 hodin</t>
  </si>
  <si>
    <t>Sazba C 55d - Dvoutarifová sazba pro vytápění s tepelným čerpadlem uvedeným do provozu do 31. 3. 2005 a operativním řízením doby platnosti nízkého tarifu po dobu 22 hodin</t>
  </si>
  <si>
    <t>Sazba C 56d - Dvoutarifová sazba pro vytápění s tepelným čerpadlem uvedeným do provozu od 1. 4. 2005 a operativním řízením doby platnosti nízkého tarifu po dobu 22 hodin</t>
  </si>
  <si>
    <t>Sazba C 60d – Speciální sazba pro neměřené odběry</t>
  </si>
  <si>
    <t>Pevná cena distribuce elektřiny je stanovena:</t>
  </si>
  <si>
    <t>buď</t>
  </si>
  <si>
    <t>·        stálým měsíčním platem za každých (i započatých) 10 W instalovaného příkonu, jehož výše v Kč činí:</t>
  </si>
  <si>
    <t>Částka za každých (i započatých) 10 W</t>
  </si>
  <si>
    <t>nebo</t>
  </si>
  <si>
    <r>
      <t>·        stálým měsíčním platem</t>
    </r>
    <r>
      <rPr>
        <vertAlign val="subscript"/>
        <sz val="11"/>
        <rFont val="Calibri"/>
        <family val="2"/>
        <charset val="238"/>
      </rPr>
      <t>……………………………</t>
    </r>
  </si>
  <si>
    <t>Výše tohoto platu je u všech distributorů elektřiny uvedených v části II. stejná.</t>
  </si>
  <si>
    <t>Podmínky sazby:</t>
  </si>
  <si>
    <t>Dle schváleného cenového rozhodnutí ERÚ</t>
  </si>
  <si>
    <t>Sazba C 60d – Sazba pro neměřené odběry - veřejné osvětlení</t>
  </si>
  <si>
    <t>Sazba C 62d – Speciální sazba pro veřejné osvětlení</t>
  </si>
  <si>
    <t>IV.</t>
  </si>
  <si>
    <t>Sazby a pevné ceny distribuce elektřiny pro konečné zákazníky odebírající elektřinu ze sítí nízkého napětí -kategorie D</t>
  </si>
  <si>
    <t>Sazba D 01d - Jednotarifová sazba (pro malou spotřebu)</t>
  </si>
  <si>
    <t>Sazba D 02d - Jednotarifová sazba (pro střední spotřebu)</t>
  </si>
  <si>
    <t>Sazba D 25d - Dvoutarifová sazba s operativním řízením doby platnosti nízkého tarifu po dobu 8 hodin</t>
  </si>
  <si>
    <t>Sazba D 26d - Dvoutarifová sazba s operativním řízením doby platnosti nízkého tarifu po dobu 8 hodin (pro vyšší využití)</t>
  </si>
  <si>
    <t>Sazba D 27d - Dvoutarifová sazba s operativním řízením doby platnosti nízkého tarifu po dobu 8 hodin</t>
  </si>
  <si>
    <t>Sazba D 35d - Dvoutarifová sazba s operativním řízením doby platnosti nízkého tarifu po dobu 16 hodin</t>
  </si>
  <si>
    <t>Sazba D 45d - Dvoutarifová sazba s operativním řízením doby platnosti nízkého tarifu po dobu 20 hodin</t>
  </si>
  <si>
    <t>Sazba D 57d – Dvoutarifová sazba pro vytápění topným elektrickým spotřebičem a operativním řízením doby platnosti nízkého tarifu po dobu 20 hodin</t>
  </si>
  <si>
    <t>Sazba D 61d – Dvoutarifová sazba ve víkendovém režimu</t>
  </si>
  <si>
    <t>Jistič</t>
  </si>
  <si>
    <t>Sazba</t>
  </si>
  <si>
    <t>D 01 d</t>
  </si>
  <si>
    <t>D_01_d</t>
  </si>
  <si>
    <t>D_02_d</t>
  </si>
  <si>
    <t>D_25_d</t>
  </si>
  <si>
    <t>D_26_d</t>
  </si>
  <si>
    <t>D_27_d</t>
  </si>
  <si>
    <t>D_35_d</t>
  </si>
  <si>
    <t>D_45_d</t>
  </si>
  <si>
    <t>D_56_d</t>
  </si>
  <si>
    <t>D_57_d</t>
  </si>
  <si>
    <t>D_61_d</t>
  </si>
  <si>
    <t>D_61_djistič nad 3x10 A do 3x16 A včetně</t>
  </si>
  <si>
    <t>D_61_djistič nad 3x16 A do 3x20 A včetně</t>
  </si>
  <si>
    <t>D_61_djistič nad 3x20 A do 3x25 A včetně</t>
  </si>
  <si>
    <t>D_61_djistič nad 3x25 A do 3x32 A včetně</t>
  </si>
  <si>
    <t>D_61_djistič nad 3x32 A do 3x40 A včetně</t>
  </si>
  <si>
    <t>D_61_djistič nad 3x40 A do 3x50 A včetně</t>
  </si>
  <si>
    <t>D_61_djistič nad 3x50 A do 3x63 A včetně</t>
  </si>
  <si>
    <t>D_61_djistič nad 1x25 A za každou 1 A</t>
  </si>
  <si>
    <t>D_61_d·        z platu za distribuované množství elektřiny ve vysokém tarifu:</t>
  </si>
  <si>
    <t>D_61_dKč/MWh</t>
  </si>
  <si>
    <t>D_61_d·        z platu za distribuované množství elektřiny v nízkém tarifu:</t>
  </si>
  <si>
    <t>D_61_dNTKč/MWh</t>
  </si>
  <si>
    <t>D_57_djistič nad 3x10 A do 3x16 A včetně</t>
  </si>
  <si>
    <t>D_57_djistič nad 3x16 A do 3x20 A včetně</t>
  </si>
  <si>
    <t>D_57_djistič nad 3x20 A do 3x25 A včetně</t>
  </si>
  <si>
    <t>D_57_djistič nad 3x25 A do 3x32 A včetně</t>
  </si>
  <si>
    <t>D_57_djistič nad 3x32 A do 3x40 A včetně</t>
  </si>
  <si>
    <t>D_57_djistič nad 3x40 A do 3x50 A včetně</t>
  </si>
  <si>
    <t>D_57_djistič nad 3x50 A do 3x63 A včetně</t>
  </si>
  <si>
    <t>D_57_djistič nad 3x63 A do 3x80 A včetně</t>
  </si>
  <si>
    <t>D_57_djistič nad 3x80 A do 3x100 A včetně</t>
  </si>
  <si>
    <t>D_57_djistič nad 3x100 A do 3x125 A včetně</t>
  </si>
  <si>
    <t>D_57_djistič nad 3x125 A do 3x160 A včetně</t>
  </si>
  <si>
    <t>D_57_djistič nad 1x25 A za každou 1 A</t>
  </si>
  <si>
    <t>D_57_d·        z platu za distribuované množství elektřiny ve vysokém tarifu:</t>
  </si>
  <si>
    <t>D_57_dKč/MWh</t>
  </si>
  <si>
    <t>D_57_d·        z platu za distribuované množství elektřiny v nízkém tarifu:</t>
  </si>
  <si>
    <t>D_57_dNTKč/MWh</t>
  </si>
  <si>
    <t>D_56_djistič nad 3x10 A do 3x16 A včetně</t>
  </si>
  <si>
    <t>D_56_djistič nad 3x16 A do 3x20 A včetně</t>
  </si>
  <si>
    <t>D_56_djistič nad 3x20 A do 3x25 A včetně</t>
  </si>
  <si>
    <t>D_56_djistič nad 3x25 A do 3x32 A včetně</t>
  </si>
  <si>
    <t>D_56_djistič nad 3x32 A do 3x40 A včetně</t>
  </si>
  <si>
    <t>D_56_djistič nad 3x40 A do 3x50 A včetně</t>
  </si>
  <si>
    <t>D_56_djistič nad 3x50 A do 3x63 A včetně</t>
  </si>
  <si>
    <t>D_56_djistič nad 1x25 A za každou 1 A</t>
  </si>
  <si>
    <t>D_56_d·        z platu za distribuované množství elektřiny ve vysokém tarifu:</t>
  </si>
  <si>
    <t>D_56_dKč/MWh</t>
  </si>
  <si>
    <t>D_56_d·        z platu za distribuované množství elektřiny v nízkém tarifu:</t>
  </si>
  <si>
    <t>D_56_dNTKč/MWh</t>
  </si>
  <si>
    <t>D_45_djistič nad 3x10 A do 3x16 A včetně</t>
  </si>
  <si>
    <t>D_45_djistič nad 3x16 A do 3x20 A včetně</t>
  </si>
  <si>
    <t>D_45_djistič nad 3x20 A do 3x25 A včetně</t>
  </si>
  <si>
    <t>D_45_djistič nad 3x25 A do 3x32 A včetně</t>
  </si>
  <si>
    <t>D_45_djistič nad 3x32 A do 3x40 A včetně</t>
  </si>
  <si>
    <t>D_45_djistič nad 3x40 A do 3x50 A včetně</t>
  </si>
  <si>
    <t>D_45_djistič nad 3x50 A do 3x63 A včetně</t>
  </si>
  <si>
    <t>D_45_djistič nad 1x25 A za každou 1 A</t>
  </si>
  <si>
    <t>D_45_d·        z platu za distribuované množství elektřiny ve vysokém tarifu:</t>
  </si>
  <si>
    <t>D_45_dKč/MWh</t>
  </si>
  <si>
    <t>D_45_d·        z platu za distribuované množství elektřiny v nízkém tarifu:</t>
  </si>
  <si>
    <t>D_45_dNTKč/MWh</t>
  </si>
  <si>
    <t>D_35_djistič nad 3x10 A do 3x16 A včetně</t>
  </si>
  <si>
    <t>D_35_djistič nad 3x16 A do 3x20 A včetně</t>
  </si>
  <si>
    <t>D_35_djistič nad 3x20 A do 3x25 A včetně</t>
  </si>
  <si>
    <t>D_35_djistič nad 3x25 A do 3x32 A včetně</t>
  </si>
  <si>
    <t>D_35_djistič nad 3x32 A do 3x40 A včetně</t>
  </si>
  <si>
    <t>D_35_djistič nad 3x40 A do 3x50 A včetně</t>
  </si>
  <si>
    <t>D_35_djistič nad 3x50 A do 3x63 A včetně</t>
  </si>
  <si>
    <t>D_35_djistič nad 1x25 A za každou 1 A</t>
  </si>
  <si>
    <t>D_35_d·        z platu za distribuované množství elektřiny ve vysokém tarifu:</t>
  </si>
  <si>
    <t>D_35_dKč/MWh</t>
  </si>
  <si>
    <t>D_35_d·        z platu za distribuované množství elektřiny v nízkém tarifu:</t>
  </si>
  <si>
    <t>D_35_dNTKč/MWh</t>
  </si>
  <si>
    <t>D_27_djistič nad 3x10 A do 3x16 A včetně</t>
  </si>
  <si>
    <t>D_27_djistič nad 3x16 A do 3x20 A včetně</t>
  </si>
  <si>
    <t>D_27_djistič nad 3x20 A do 3x25 A včetně</t>
  </si>
  <si>
    <t>D_27_djistič nad 3x25 A do 3x32 A včetně</t>
  </si>
  <si>
    <t>D_27_djistič nad 3x32 A do 3x40 A včetně</t>
  </si>
  <si>
    <t>D_27_djistič nad 3x40 A do 3x50 A včetně</t>
  </si>
  <si>
    <t>D_27_djistič nad 3x50 A do 3x63 A včetně</t>
  </si>
  <si>
    <t>D_27_djistič nad 1x25 A za každou 1 A</t>
  </si>
  <si>
    <t>D_27_d·        z platu za distribuované množství elektřiny ve vysokém tarifu:</t>
  </si>
  <si>
    <t>D_27_dKč/MWh</t>
  </si>
  <si>
    <t>D_27_d·        z platu za distribuované množství elektřiny v nízkém tarifu:</t>
  </si>
  <si>
    <t>D_27_dNTKč/MWh</t>
  </si>
  <si>
    <t>D_26_djistič nad 3x10 A do 3x16 A včetně</t>
  </si>
  <si>
    <t>D_26_djistič nad 3x16 A do 3x20 A včetně</t>
  </si>
  <si>
    <t>D_26_djistič nad 3x20 A do 3x25 A včetně</t>
  </si>
  <si>
    <t>D_26_djistič nad 3x25 A do 3x32 A včetně</t>
  </si>
  <si>
    <t>D_26_djistič nad 3x32 A do 3x40 A včetně</t>
  </si>
  <si>
    <t>D_26_djistič nad 3x40 A do 3x50 A včetně</t>
  </si>
  <si>
    <t>D_26_djistič nad 3x50 A do 3x63 A včetně</t>
  </si>
  <si>
    <t>D_26_djistič nad 1x25 A za každou 1 A</t>
  </si>
  <si>
    <t>D_26_d·        z platu za distribuované množství elektřiny ve vysokém tarifu:</t>
  </si>
  <si>
    <t>D_26_dKč/MWh</t>
  </si>
  <si>
    <t>D_26_d·        z platu za distribuované množství elektřiny v nízkém tarifu:</t>
  </si>
  <si>
    <t>D_26_dNTKč/MWh</t>
  </si>
  <si>
    <t>D_25_djistič nad 3x10 A do 3x16 A včetně</t>
  </si>
  <si>
    <t>D_25_djistič nad 3x16 A do 3x20 A včetně</t>
  </si>
  <si>
    <t>D_25_djistič nad 3x20 A do 3x25 A včetně</t>
  </si>
  <si>
    <t>D_25_djistič nad 3x25 A do 3x32 A včetně</t>
  </si>
  <si>
    <t>D_25_djistič nad 3x32 A do 3x40 A včetně</t>
  </si>
  <si>
    <t>D_25_djistič nad 3x40 A do 3x50 A včetně</t>
  </si>
  <si>
    <t>D_25_djistič nad 3x50 A do 3x63 A včetně</t>
  </si>
  <si>
    <t>D_25_djistič nad 1x25 A za každou 1 A</t>
  </si>
  <si>
    <t>D_25_d·        z platu za distribuované množství elektřiny ve vysokém tarifu:</t>
  </si>
  <si>
    <t>D_25_dKč/MWh</t>
  </si>
  <si>
    <t>D_25_d·        z platu za distribuované množství elektřiny v nízkém tarifu:</t>
  </si>
  <si>
    <t>D_25_dNTKč/MWh</t>
  </si>
  <si>
    <t>D_02_djistič nad 3x10 A do 3x16 A včetně</t>
  </si>
  <si>
    <t>D_02_djistič nad 3x16 A do 3x20 A včetně</t>
  </si>
  <si>
    <t>D_02_djistič nad 3x20 A do 3x25 A včetně</t>
  </si>
  <si>
    <t>D_02_djistič nad 3x25 A do 3x32 A včetně</t>
  </si>
  <si>
    <t>D_02_djistič nad 3x32 A do 3x40 A včetně</t>
  </si>
  <si>
    <t>D_02_djistič nad 3x40 A do 3x50 A včetně</t>
  </si>
  <si>
    <t>D_02_djistič nad 3x50 A do 3x63 A včetně</t>
  </si>
  <si>
    <t>D_02_djistič nad 1x25 A za každou 1 A</t>
  </si>
  <si>
    <t>D_02_d·        z platu za distribuované množství elektřiny:</t>
  </si>
  <si>
    <t>D_02_dKč/MWh</t>
  </si>
  <si>
    <t>D_01_djistič nad 3x10 A do 3x16 A včetně</t>
  </si>
  <si>
    <t>D_01_djistič nad 3x16 A do 3x20 A včetně</t>
  </si>
  <si>
    <t>D_01_djistič nad 3x20 A do 3x25 A včetně</t>
  </si>
  <si>
    <t>D_01_djistič nad 3x25 A do 3x32 A včetně</t>
  </si>
  <si>
    <t>D_01_djistič nad 3x32 A do 3x40 A včetně</t>
  </si>
  <si>
    <t>D_01_djistič nad 3x40 A do 3x50 A včetně</t>
  </si>
  <si>
    <t>D_01_djistič nad 3x50 A do 3x63 A včetně</t>
  </si>
  <si>
    <t>D_01_djistič nad 1x25 A za každou 1 A</t>
  </si>
  <si>
    <t>D_01_d·        z platu za distribuované množství elektřiny:</t>
  </si>
  <si>
    <t>D_01_dKč/MWh</t>
  </si>
  <si>
    <t>Stálá měsíční platba bez DPH [Kč/měsíc]</t>
  </si>
  <si>
    <t>Cena silové elektřiny v nízkém tarifu bez DPH [Kč/MWh]</t>
  </si>
  <si>
    <t>Počet fází</t>
  </si>
  <si>
    <t>Měsíční záloha včetně DPH při počtu 12 záloh [Kč]</t>
  </si>
  <si>
    <t>Pevná cena komodity</t>
  </si>
  <si>
    <t>Očekávaná roční spotřeba v nízkém tarifu [MWh]</t>
  </si>
  <si>
    <t>Identifikační údaje</t>
  </si>
  <si>
    <t>Spotřeba</t>
  </si>
  <si>
    <t>Ceny</t>
  </si>
  <si>
    <t>Záloha</t>
  </si>
  <si>
    <t>Orientační výše měsíční zálohy včetně DPH [Kč]</t>
  </si>
  <si>
    <t>EG.D, a.s.</t>
  </si>
  <si>
    <t>Dvousložková cena</t>
  </si>
  <si>
    <t>Pražská plynárenská distribuce, a.s.</t>
  </si>
  <si>
    <t>GasNet, s.r.o.</t>
  </si>
  <si>
    <t>Přepočtená roční spotřeba v odběrném místě v pásmu „nad – do včetně“ [MWh/rok]</t>
  </si>
  <si>
    <t>Cena za distribuovaný plyn</t>
  </si>
  <si>
    <r>
      <t>Roční cena za denní rezervovanou pevnou distribuční kapacitu C</t>
    </r>
    <r>
      <rPr>
        <vertAlign val="subscript"/>
        <sz val="11"/>
        <color theme="1"/>
        <rFont val="Calibri"/>
        <family val="2"/>
        <charset val="238"/>
      </rPr>
      <t>rd</t>
    </r>
    <r>
      <rPr>
        <sz val="11"/>
        <color theme="1"/>
        <rFont val="Arial"/>
        <family val="2"/>
        <charset val="238"/>
        <scheme val="minor"/>
      </rPr>
      <t xml:space="preserve"> </t>
    </r>
  </si>
  <si>
    <t>Stálý měsíční plat za přistavenou kapacitu</t>
  </si>
  <si>
    <t>Kč/tis. m3</t>
  </si>
  <si>
    <t>Kč/měs</t>
  </si>
  <si>
    <t>nad 63 MWh</t>
  </si>
  <si>
    <t>x</t>
  </si>
  <si>
    <t>od 45 do 63 MWh</t>
  </si>
  <si>
    <t>od 25 do 45 MWh</t>
  </si>
  <si>
    <t>od 15 do 25 MWh</t>
  </si>
  <si>
    <t>od 7,56 do 15 MWh</t>
  </si>
  <si>
    <t>od 1,89 do 7,56 MWh</t>
  </si>
  <si>
    <t>od 0 do 1,89 MWh</t>
  </si>
  <si>
    <t>Poslední známá cena na následující období (která Vám byla dodavatelem oznámena).</t>
  </si>
  <si>
    <t>Očekávaná roční spotřeba [MWh]</t>
  </si>
  <si>
    <t>Cena plynu bez DPH [Kč/MWh]</t>
  </si>
  <si>
    <t>Průměrná cena za posl. 3 měsíce</t>
  </si>
  <si>
    <t>ELEKTŘINA</t>
  </si>
  <si>
    <t>PLYN</t>
  </si>
  <si>
    <t>Cena komodity navázaná na SPOT</t>
  </si>
  <si>
    <t>Domácnost využívající plyn k vaření</t>
  </si>
  <si>
    <t>Domácnost (byt) využívající plyn k vaření, ohřevu vody a topení</t>
  </si>
  <si>
    <t>Domácnost (rodinný dům) využívající plyn k vaření, ohřevu vody a topení</t>
  </si>
  <si>
    <t>Využití</t>
  </si>
  <si>
    <t>Elektřina</t>
  </si>
  <si>
    <t>Charakter odběru</t>
  </si>
  <si>
    <t>Reprezentativní spotřeba</t>
  </si>
  <si>
    <t>D25d, 3x25|VT: 2,1|NT: 2,0 MWh</t>
  </si>
  <si>
    <t>D45d, 3x25|VT: 0,8|NT: 7,3 MWh</t>
  </si>
  <si>
    <t>Jak využíváte elektřinu?</t>
  </si>
  <si>
    <t>D02d, 3x25|VT: 2,3 MWh</t>
  </si>
  <si>
    <t>Byt s malou spotřebou (D02d, 3x25)</t>
  </si>
  <si>
    <t>Vytápění akumulačním spotřebičem, nebo ohřev vody (D25d, 3x25)</t>
  </si>
  <si>
    <t>Vytápění přímotopem (D45d, 3x25)</t>
  </si>
  <si>
    <t>Produkt</t>
  </si>
  <si>
    <t>Typ produktu</t>
  </si>
  <si>
    <t>Pevná cena komodity podle ceníku dodavatele</t>
  </si>
  <si>
    <t>Cena komodity navázaná na cenu spotového (denního) trhu</t>
  </si>
  <si>
    <t>Daň z elektřiny</t>
  </si>
  <si>
    <t>Systémové služby</t>
  </si>
  <si>
    <t>OZE/Ampér/Fázi/Měsíc</t>
  </si>
  <si>
    <t>OZE/MWh</t>
  </si>
  <si>
    <t>OTE</t>
  </si>
  <si>
    <t>DPH</t>
  </si>
  <si>
    <t>OTE plyn</t>
  </si>
  <si>
    <t>Jak využíváte plyn?</t>
  </si>
  <si>
    <t>Výpočet záloh za elektřinu</t>
  </si>
  <si>
    <t>Výpočet záloh za plyn</t>
  </si>
  <si>
    <t>Elektřina zjednodušený</t>
  </si>
  <si>
    <t>Plyn zjednodušený</t>
  </si>
  <si>
    <t>Elektřina PEVNÁ CENA</t>
  </si>
  <si>
    <t>Elektřina SPOT</t>
  </si>
  <si>
    <t>Plyn PEVNÁ CENA</t>
  </si>
  <si>
    <t>Plyn SPOT</t>
  </si>
  <si>
    <t>Plyn</t>
  </si>
  <si>
    <t>Pravidelná měsíční platba za odběrné místo nezávislá na množství odebrané elektřiny.</t>
  </si>
  <si>
    <t>Upozornění:</t>
  </si>
  <si>
    <t>Verze:</t>
  </si>
  <si>
    <t>sazba</t>
  </si>
  <si>
    <t>jistič</t>
  </si>
  <si>
    <t>poměr VT</t>
  </si>
  <si>
    <t>poměr NT</t>
  </si>
  <si>
    <t>spotřeba</t>
  </si>
  <si>
    <t>Stálý plat [Kč/měsíc]</t>
  </si>
  <si>
    <t>Poslední známá cena oznámená Vaším dodavatelem.</t>
  </si>
  <si>
    <t>Předpokládaná roční platba včetně DPH [Kč]</t>
  </si>
  <si>
    <t>Celkem za rok</t>
  </si>
  <si>
    <t>Počítá se jako 1/12 z celkové platby zaokrouhlená na stovky směrem nahoru.</t>
  </si>
  <si>
    <t>Roční spotřeba MWh</t>
  </si>
  <si>
    <t>Distribuční území</t>
  </si>
  <si>
    <t>ČEZ Distribuce, a. s.</t>
  </si>
  <si>
    <t>PREdistribuce, a.s.</t>
  </si>
  <si>
    <t>Fáze</t>
  </si>
  <si>
    <t>Proudová hodnota jističe [A]</t>
  </si>
  <si>
    <t>Přirážka</t>
  </si>
  <si>
    <t>Kalkulovaná cena denního (spotového) trhu včetně obchodní přirážky.</t>
  </si>
  <si>
    <t>Cena silové elektřiny bez DPH [Kč/MWh]</t>
  </si>
  <si>
    <t>Stálý měsíční plat bez DPH [Kč/měsíc]</t>
  </si>
  <si>
    <t>Uveďte očekávanou spotřebu, nebo použijte hodnotu z posledního vyúčtování.</t>
  </si>
  <si>
    <t>Stály měsíční plat bez DPH [Kč/měsíc]</t>
  </si>
  <si>
    <t>Pravidelná měsíční platba za odběrné místo nezávislá na množství odebraného plynu.</t>
  </si>
  <si>
    <t>Obchodní přirážka [Kč/MWh]</t>
  </si>
  <si>
    <t>Kalkulovaná cena denního (spotového) trhu.</t>
  </si>
  <si>
    <t>Poslední známá výše obchodní přirážky oznámená Vaším dodavatelem.</t>
  </si>
  <si>
    <t>Údaje o odběrném místě</t>
  </si>
  <si>
    <t>Orientační výpočet záloh</t>
  </si>
  <si>
    <t>Zajímá mě elektřina, mám po ruce své poslední vyúčtování a cena je odvozená od denního trhu (SPOT)</t>
  </si>
  <si>
    <t>Zajímá mě plyn, mám po ruce své poslední vyúčtování a cena je odvozená od denního trhu (SPOT)</t>
  </si>
  <si>
    <t>Počítá se jako 1/12 z celkové platby.</t>
  </si>
  <si>
    <t>Cena elektřiny bez DPH [Kč/MWh]</t>
  </si>
  <si>
    <t>Zajímá mě elektřina, mám po ruce své poslední vyúčtování a mám pevnou cenu produktu</t>
  </si>
  <si>
    <t>Zajímá mě plyn, mám po ruce své poslední vyúčtování a mám pevnou cenu produktu</t>
  </si>
  <si>
    <t>Další informace</t>
  </si>
  <si>
    <t>Návod</t>
  </si>
  <si>
    <t>Jak si zkontrolovat zálohy na energie</t>
  </si>
  <si>
    <t>Pravidla pro výpočet záloh</t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</si>
  <si>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>V praxi dodavatel počítá spotřebu domácnosti za předchozí období. Spotřebu následně vynásobí aktuální cenou energie, která odpovídá smlouvě uzavřené mezi spotřebitelem a dodavatelem. Vyšší cenu může dodavatel zohlednit pouze v případě, kdy je znám její budoucí nárůst, např. pokud již oznámil zvýšení ceny nebo spotřebiteli končí fixace ceny apod.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</si>
  <si>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b/>
        <sz val="11"/>
        <color theme="1"/>
        <rFont val="Arial"/>
        <family val="2"/>
        <charset val="238"/>
        <scheme val="minor"/>
      </rPr>
      <t xml:space="preserve">Stanovená měsíční záloha musí odpovídat očekávané platbě za následující fakturační období (pro které se stanoví záloha) vydělené počtem měsíců tohoto období. </t>
    </r>
  </si>
  <si>
    <t>Kdy se mění zálohy</t>
  </si>
  <si>
    <t>Ani nízké, ani vysoké</t>
  </si>
  <si>
    <t>Zálohy by proto měly být nastaveny tak, aby co nejvíce odpovídaly vaší spotřebě a ceně a řádné vyúčtování nekončilo výrazným nedoplatkem ani přeplatkem.</t>
  </si>
  <si>
    <t>Kromě toho si zálohy můžeme sami zkontrolovat následovně:</t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</si>
  <si>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 xml:space="preserve">Vezměme si </t>
    </r>
    <r>
      <rPr>
        <b/>
        <sz val="11"/>
        <color theme="1"/>
        <rFont val="Arial"/>
        <family val="2"/>
        <charset val="238"/>
        <scheme val="minor"/>
      </rPr>
      <t>vyúčtování</t>
    </r>
    <r>
      <rPr>
        <sz val="11"/>
        <color theme="1"/>
        <rFont val="Arial"/>
        <family val="2"/>
        <charset val="238"/>
        <scheme val="minor"/>
      </rPr>
      <t>, které nám zasílá dodavatel.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</si>
  <si>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>V části A vyúčtování vezměme celkovou spotřebu měřenou v MWh (megawatthodinách).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</si>
  <si>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b/>
        <sz val="11"/>
        <color theme="1"/>
        <rFont val="Arial"/>
        <family val="2"/>
        <charset val="238"/>
        <scheme val="minor"/>
      </rPr>
      <t>Spotřebu vynásobenou cenou vydělíme počtem měsíců zúčtovacího období</t>
    </r>
    <r>
      <rPr>
        <sz val="11"/>
        <color theme="1"/>
        <rFont val="Arial"/>
        <family val="2"/>
        <charset val="238"/>
        <scheme val="minor"/>
      </rPr>
      <t>, typicky 12 měsíci. Vyúčtování však může zohledňovat i kratší období, například pokud jsme v uplynulém roce měnili dodavatele nebo má naše odběrné místo kratší historii než 1 rok.</t>
    </r>
  </si>
  <si>
    <t>Snížení spotřeby</t>
  </si>
  <si>
    <t>Co dělat, když zálohy nesedí</t>
  </si>
  <si>
    <t>Jestliže je důvodem růstu záloh zvýšení ceny, které proběhlo v souladu se zákonem, a záloha navýšené ceně odpovídá, ERÚ ani nikdo další ke snížení záloh dodavatele nutit nesmí. Mj. by to vedlo k nedoplatkům ve vyúčtování, které by domácnost musela tak či tak uhradit.</t>
  </si>
  <si>
    <t>Řešením také není zálohy neplatit nebo je neplatit v plné výši, aniž bychom s dodavatelem komunikovali. Takový postup může vést k neoprávněnému odběru a následnému odpojení odběrného místa.</t>
  </si>
  <si>
    <t xml:space="preserve"> </t>
  </si>
  <si>
    <t>V případě, že je měsíční záloha stanovená Vaším dodavatelem vyšší než zde vypočtená orientační měsíční záloha, obraťte se nejprve na svého dodavatele energií a žádejte vysvětlení. Měsíční záloha stanovená dodavatelem se může lišit zejména z těchto důvodů: 
a) dodavatel očekává, že v průběhu fakturačního období dojde k růstu cen, 
b) fakturační období je kratší než jeden kalendářní rok.</t>
  </si>
  <si>
    <t>C_01_d</t>
  </si>
  <si>
    <t>C_02_d</t>
  </si>
  <si>
    <t>C_25_d</t>
  </si>
  <si>
    <t>C_26_d</t>
  </si>
  <si>
    <t>C_27_d</t>
  </si>
  <si>
    <t>C_35_d</t>
  </si>
  <si>
    <t>C_45_d</t>
  </si>
  <si>
    <t>C_56_d</t>
  </si>
  <si>
    <t>C_03_d</t>
  </si>
  <si>
    <t>C_46_d</t>
  </si>
  <si>
    <t>C_62_d</t>
  </si>
  <si>
    <t>C_55_d</t>
  </si>
  <si>
    <t>C_01_djistič do 3x10 A a do 1x25 A včetně</t>
  </si>
  <si>
    <t>C_01_djistič nad 3x10 A do 3x16 A včetně</t>
  </si>
  <si>
    <t>C_01_djistič nad 3x16 A do 3x20 A včetně</t>
  </si>
  <si>
    <t>C_01_djistič nad 3x20 A do 3x25 A včetně</t>
  </si>
  <si>
    <t>C_01_djistič nad 3x25 A do 3x32 A včetně</t>
  </si>
  <si>
    <t>C_01_djistič nad 3x32 A do 3x40 A včetně</t>
  </si>
  <si>
    <t>C_01_djistič nad 3x40 A do 3x50 A včetně</t>
  </si>
  <si>
    <t>C_01_djistič nad 3x50 A do 3x63 A včetně</t>
  </si>
  <si>
    <t>C_01_djistič nad 3x63 A do 3x80 A včetně</t>
  </si>
  <si>
    <t>C_01_djistič nad 3x80 A do 3x100 A včetně</t>
  </si>
  <si>
    <t>C_01_djistič nad 3x100 A do 3x125 A včetně</t>
  </si>
  <si>
    <t>C_01_djistič nad 3x125 A do 3x160 A včetně</t>
  </si>
  <si>
    <t>C_01_djistič nad 1x25 A za každou 1 A</t>
  </si>
  <si>
    <t>C_01_d·        z platu za distribuované množství elektřiny:</t>
  </si>
  <si>
    <t>C_01_dKč/MWh</t>
  </si>
  <si>
    <t>C_02_djistič do 3x10 A a do 1x25 A včetně</t>
  </si>
  <si>
    <t>C_02_djistič nad 3x10 A do 3x16 A včetně</t>
  </si>
  <si>
    <t>C_02_djistič nad 3x16 A do 3x20 A včetně</t>
  </si>
  <si>
    <t>C_02_djistič nad 3x20 A do 3x25 A včetně</t>
  </si>
  <si>
    <t>C_02_djistič nad 3x25 A do 3x32 A včetně</t>
  </si>
  <si>
    <t>C_02_djistič nad 3x32 A do 3x40 A včetně</t>
  </si>
  <si>
    <t>C_02_djistič nad 3x40 A do 3x50 A včetně</t>
  </si>
  <si>
    <t>C_02_djistič nad 3x50 A do 3x63 A včetně</t>
  </si>
  <si>
    <t>C_02_djistič nad 3x63 A do 3x80 A včetně</t>
  </si>
  <si>
    <t>C_02_djistič nad 3x80 A do 3x100 A včetně</t>
  </si>
  <si>
    <t>C_02_djistič nad 3x100 A do 3x125 A včetně</t>
  </si>
  <si>
    <t>C_02_djistič nad 3x125 A do 3x160 A včetně</t>
  </si>
  <si>
    <t>C_02_djistič nad 1x25 A za každou 1 A</t>
  </si>
  <si>
    <t>C_02_d·        z platu za distribuované množství elektřiny:</t>
  </si>
  <si>
    <t>C_02_dKč/MWh</t>
  </si>
  <si>
    <t>C_03_djistič do 3x10 A a do 1x25 A včetně</t>
  </si>
  <si>
    <t>C_03_djistič nad 3x10 A do 3x16 A včetně</t>
  </si>
  <si>
    <t>C_03_djistič nad 3x16 A do 3x20 A včetně</t>
  </si>
  <si>
    <t>C_03_djistič nad 3x20 A do 3x25 A včetně</t>
  </si>
  <si>
    <t>C_03_djistič nad 3x25 A do 3x32 A včetně</t>
  </si>
  <si>
    <t>C_03_djistič nad 3x32 A do 3x40 A včetně</t>
  </si>
  <si>
    <t>C_03_djistič nad 3x40 A do 3x50 A včetně</t>
  </si>
  <si>
    <t>C_03_djistič nad 3x50 A do 3x63 A včetně</t>
  </si>
  <si>
    <t>C_03_djistič nad 3x63 A do 3x80 A včetně</t>
  </si>
  <si>
    <t>C_03_djistič nad 3x80 A do 3x100 A včetně</t>
  </si>
  <si>
    <t>C_03_djistič nad 3x100 A do 3x125 A včetně</t>
  </si>
  <si>
    <t>C_03_djistič nad 3x125 A do 3x160 A včetně</t>
  </si>
  <si>
    <t>C_03_djistič nad 1x25 A za každou 1 A</t>
  </si>
  <si>
    <t>C_03_d·        z platu za distribuované množství elektřiny:</t>
  </si>
  <si>
    <t>C_03_dKč/MWh</t>
  </si>
  <si>
    <t>C_25_djistič do 3x10 A a do 1x25 A včetně</t>
  </si>
  <si>
    <t>C_25_djistič nad 3x10 A do 3x16 A včetně</t>
  </si>
  <si>
    <t>C_25_djistič nad 3x16 A do 3x20 A včetně</t>
  </si>
  <si>
    <t>C_25_djistič nad 3x20 A do 3x25 A včetně</t>
  </si>
  <si>
    <t>C_25_djistič nad 3x25 A do 3x32 A včetně</t>
  </si>
  <si>
    <t>C_25_djistič nad 3x32 A do 3x40 A včetně</t>
  </si>
  <si>
    <t>C_25_djistič nad 3x40 A do 3x50 A včetně</t>
  </si>
  <si>
    <t>C_25_djistič nad 3x50 A do 3x63 A včetně</t>
  </si>
  <si>
    <t>C_25_djistič nad 3x63 A do 3x80 A včetně</t>
  </si>
  <si>
    <t>C_25_djistič nad 3x80 A do 3x100 A včetně</t>
  </si>
  <si>
    <t>C_25_djistič nad 3x100 A do 3x125 A včetně</t>
  </si>
  <si>
    <t>C_25_djistič nad 3x125 A do 3x160 A včetně</t>
  </si>
  <si>
    <t>C_25_djistič nad 1x25 A za každou 1 A</t>
  </si>
  <si>
    <t>C_25_d·        z platu za distribuované množství elektřiny ve vysokém tarifu:</t>
  </si>
  <si>
    <t>C_25_dKč/MWh</t>
  </si>
  <si>
    <t>C_25_d·        z platu za distribuované množství elektřiny v nízkém tarifu:</t>
  </si>
  <si>
    <t>C_25_dNTKč/MWh</t>
  </si>
  <si>
    <t>C_26_djistič do 3x10 A a do 1x25 A včetně</t>
  </si>
  <si>
    <t>C_26_djistič nad 3x10 A do 3x16 A včetně</t>
  </si>
  <si>
    <t>C_26_djistič nad 3x16 A do 3x20 A včetně</t>
  </si>
  <si>
    <t>C_26_djistič nad 3x20 A do 3x25 A včetně</t>
  </si>
  <si>
    <t>C_26_djistič nad 3x25 A do 3x32 A včetně</t>
  </si>
  <si>
    <t>C_26_djistič nad 3x32 A do 3x40 A včetně</t>
  </si>
  <si>
    <t>C_26_djistič nad 3x40 A do 3x50 A včetně</t>
  </si>
  <si>
    <t>C_26_djistič nad 3x50 A do 3x63 A včetně</t>
  </si>
  <si>
    <t>C_26_djistič nad 3x63 A do 3x80 A včetně</t>
  </si>
  <si>
    <t>C_26_djistič nad 3x80 A do 3x100 A včetně</t>
  </si>
  <si>
    <t>C_26_djistič nad 3x100 A do 3x125 A včetně</t>
  </si>
  <si>
    <t>C_26_djistič nad 3x125 A do 3x160 A včetně</t>
  </si>
  <si>
    <t>C_26_djistič nad 1x25 A za každou 1 A</t>
  </si>
  <si>
    <t>C_26_d·        z platu za distribuované množství elektřiny ve vysokém tarifu:</t>
  </si>
  <si>
    <t>C_26_dKč/MWh</t>
  </si>
  <si>
    <t>C_26_d·        z platu za distribuované množství elektřiny v nízkém tarifu:</t>
  </si>
  <si>
    <t>C_26_dNTKč/MWh</t>
  </si>
  <si>
    <t>C_27_djistič do 3x10 A a do 1x25 A včetně</t>
  </si>
  <si>
    <t>C_27_djistič nad 3x10 A do 3x16 A včetně</t>
  </si>
  <si>
    <t>C_27_djistič nad 3x16 A do 3x20 A včetně</t>
  </si>
  <si>
    <t>C_27_djistič nad 3x20 A do 3x25 A včetně</t>
  </si>
  <si>
    <t>C_27_djistič nad 3x25 A do 3x32 A včetně</t>
  </si>
  <si>
    <t>C_27_djistič nad 3x32 A do 3x40 A včetně</t>
  </si>
  <si>
    <t>C_27_djistič nad 3x40 A do 3x50 A včetně</t>
  </si>
  <si>
    <t>C_27_djistič nad 3x50 A do 3x63 A včetně</t>
  </si>
  <si>
    <t>C_27_djistič nad 3x63 A do 3x80 A včetně</t>
  </si>
  <si>
    <t>C_27_djistič nad 3x80 A do 3x100 A včetně</t>
  </si>
  <si>
    <t>C_27_djistič nad 3x100 A do 3x125 A včetně</t>
  </si>
  <si>
    <t>C_27_djistič nad 3x125 A do 3x160 A včetně</t>
  </si>
  <si>
    <t>C_27_djistič nad 1x25 A za každou 1 A</t>
  </si>
  <si>
    <t>C_27_d·        z platu za distribuované množství elektřiny ve vysokém tarifu:</t>
  </si>
  <si>
    <t>C_27_dKč/MWh</t>
  </si>
  <si>
    <t>C_27_d·        z platu za distribuované množství elektřiny v nízkém tarifu:</t>
  </si>
  <si>
    <t>C_27_dNTKč/MWh</t>
  </si>
  <si>
    <t>C_35_djistič do 3x10 A a do 1x25 A včetně</t>
  </si>
  <si>
    <t>C_35_djistič nad 3x10 A do 3x16 A včetně</t>
  </si>
  <si>
    <t>C_35_djistič nad 3x16 A do 3x20 A včetně</t>
  </si>
  <si>
    <t>C_35_djistič nad 3x20 A do 3x25 A včetně</t>
  </si>
  <si>
    <t>C_35_djistič nad 3x25 A do 3x32 A včetně</t>
  </si>
  <si>
    <t>C_35_djistič nad 3x32 A do 3x40 A včetně</t>
  </si>
  <si>
    <t>C_35_djistič nad 3x40 A do 3x50 A včetně</t>
  </si>
  <si>
    <t>C_35_djistič nad 3x50 A do 3x63 A včetně</t>
  </si>
  <si>
    <t>C_35_djistič nad 3x63 A do 3x80 A včetně</t>
  </si>
  <si>
    <t>C_35_djistič nad 3x80 A do 3x100 A včetně</t>
  </si>
  <si>
    <t>C_35_djistič nad 3x100 A do 3x125 A včetně</t>
  </si>
  <si>
    <t>C_35_djistič nad 3x125 A do 3x160 A včetně</t>
  </si>
  <si>
    <t>C_35_djistič nad 1x25 A za každou 1 A</t>
  </si>
  <si>
    <t>C_35_d·        z platu za distribuované množství elektřiny ve vysokém tarifu:</t>
  </si>
  <si>
    <t>C_35_dKč/MWh</t>
  </si>
  <si>
    <t>C_35_d·        z platu za distribuované množství elektřiny v nízkém tarifu:</t>
  </si>
  <si>
    <t>C_35_dNTKč/MWh</t>
  </si>
  <si>
    <t>C_45_djistič do 3x10 A a do 1x25 A včetně</t>
  </si>
  <si>
    <t>C_45_djistič nad 3x10 A do 3x16 A včetně</t>
  </si>
  <si>
    <t>C_45_djistič nad 3x16 A do 3x20 A včetně</t>
  </si>
  <si>
    <t>C_45_djistič nad 3x20 A do 3x25 A včetně</t>
  </si>
  <si>
    <t>C_45_djistič nad 3x25 A do 3x32 A včetně</t>
  </si>
  <si>
    <t>C_45_djistič nad 3x32 A do 3x40 A včetně</t>
  </si>
  <si>
    <t>C_45_djistič nad 3x40 A do 3x50 A včetně</t>
  </si>
  <si>
    <t>C_45_djistič nad 3x50 A do 3x63 A včetně</t>
  </si>
  <si>
    <t>C_45_djistič nad 3x63 A do 3x80 A včetně</t>
  </si>
  <si>
    <t>C_45_djistič nad 3x80 A do 3x100 A včetně</t>
  </si>
  <si>
    <t>C_45_djistič nad 3x100 A do 3x125 A včetně</t>
  </si>
  <si>
    <t>C_45_djistič nad 3x125 A do 3x160 A včetně</t>
  </si>
  <si>
    <t>C_45_djistič nad 1x25 A za každou 1 A</t>
  </si>
  <si>
    <t>C_45_d·        z platu za distribuované množství elektřiny ve vysokém tarifu:</t>
  </si>
  <si>
    <t>C_45_dKč/MWh</t>
  </si>
  <si>
    <t>C_45_d·        z platu za distribuované množství elektřiny v nízkém tarifu:</t>
  </si>
  <si>
    <t>C_46_d·        z platu za distribuované množství elektřiny ve vysokém tarifu:</t>
  </si>
  <si>
    <t>C_46_dKč/MWh</t>
  </si>
  <si>
    <t>C_46_d·        z platu za distribuované množství elektřiny v nízkém tarifu:</t>
  </si>
  <si>
    <t>C_55_djistič do 3x10 A a do 1x25 A včetně</t>
  </si>
  <si>
    <t>C_55_djistič nad 3x10 A do 3x16 A včetně</t>
  </si>
  <si>
    <t>C_55_djistič nad 3x16 A do 3x20 A včetně</t>
  </si>
  <si>
    <t>C_55_djistič nad 3x20 A do 3x25 A včetně</t>
  </si>
  <si>
    <t>C_55_djistič nad 3x25 A do 3x32 A včetně</t>
  </si>
  <si>
    <t>C_55_djistič nad 3x32 A do 3x40 A včetně</t>
  </si>
  <si>
    <t>C_55_djistič nad 3x40 A do 3x50 A včetně</t>
  </si>
  <si>
    <t>C_55_djistič nad 3x50 A do 3x63 A včetně</t>
  </si>
  <si>
    <t>C_55_djistič nad 3x63 A do 3x80 A včetně</t>
  </si>
  <si>
    <t>C_55_djistič nad 3x80 A do 3x100 A včetně</t>
  </si>
  <si>
    <t>C_55_djistič nad 3x100 A do 3x125 A včetně</t>
  </si>
  <si>
    <t>C_55_djistič nad 3x125 A do 3x160 A včetně</t>
  </si>
  <si>
    <t>C_55_djistič nad 1x25 A za každou 1 A</t>
  </si>
  <si>
    <t>C_55_d·        z platu za distribuované množství elektřiny ve vysokém tarifu:</t>
  </si>
  <si>
    <t>C_55_dKč/MWh</t>
  </si>
  <si>
    <t>C_55_d·        z platu za distribuované množství elektřiny v nízkém tarifu:</t>
  </si>
  <si>
    <t>C_55_dNTKč/MWh</t>
  </si>
  <si>
    <t>C_56_djistič do 3x10 A a do 1x25 A včetně</t>
  </si>
  <si>
    <t>C_56_djistič nad 3x10 A do 3x16 A včetně</t>
  </si>
  <si>
    <t>C_56_djistič nad 3x16 A do 3x20 A včetně</t>
  </si>
  <si>
    <t>C_56_djistič nad 3x20 A do 3x25 A včetně</t>
  </si>
  <si>
    <t>C_56_djistič nad 3x25 A do 3x32 A včetně</t>
  </si>
  <si>
    <t>C_56_djistič nad 3x32 A do 3x40 A včetně</t>
  </si>
  <si>
    <t>C_56_djistič nad 3x40 A do 3x50 A včetně</t>
  </si>
  <si>
    <t>C_56_djistič nad 3x50 A do 3x63 A včetně</t>
  </si>
  <si>
    <t>C_56_djistič nad 3x63 A do 3x80 A včetně</t>
  </si>
  <si>
    <t>C_56_djistič nad 3x80 A do 3x100 A včetně</t>
  </si>
  <si>
    <t>C_56_djistič nad 3x100 A do 3x125 A včetně</t>
  </si>
  <si>
    <t>C_56_djistič nad 3x125 A do 3x160 A včetně</t>
  </si>
  <si>
    <t>C_56_djistič nad 1x25 A za každou 1 A</t>
  </si>
  <si>
    <t>C_56_d·        z platu za distribuované množství elektřiny ve vysokém tarifu:</t>
  </si>
  <si>
    <t>C_56_dKč/MWh</t>
  </si>
  <si>
    <t>C_56_d·        z platu za distribuované množství elektřiny v nízkém tarifu:</t>
  </si>
  <si>
    <t>C_56_dNTKč/MWh</t>
  </si>
  <si>
    <t>C_62_djistič do 3x10 A a do 1x25 A včetně</t>
  </si>
  <si>
    <t>C_62_djistič nad 3x10 A do 3x16 A včetně</t>
  </si>
  <si>
    <t>C_62_djistič nad 3x16 A do 3x20 A včetně</t>
  </si>
  <si>
    <t>C_62_djistič nad 3x20 A do 3x25 A včetně</t>
  </si>
  <si>
    <t>C_62_djistič nad 3x25 A do 3x32 A včetně</t>
  </si>
  <si>
    <t>C_62_djistič nad 3x32 A do 3x40 A včetně</t>
  </si>
  <si>
    <t>C_62_djistič nad 3x40 A do 3x50 A včetně</t>
  </si>
  <si>
    <t>C_62_djistič nad 3x50 A do 3x63 A včetně</t>
  </si>
  <si>
    <t>C_62_djistič nad 3x63 A do 3x80 A včetně</t>
  </si>
  <si>
    <t>C_62_djistič nad 3x80 A do 3x100 A včetně</t>
  </si>
  <si>
    <t>C_62_djistič nad 3x100 A do 3x125 A včetně</t>
  </si>
  <si>
    <t>C_62_djistič nad 3x125 A do 3x160 A včetně</t>
  </si>
  <si>
    <t>C_62_djistič nad 1x25 A za každou 1 A</t>
  </si>
  <si>
    <t>C_62_d·        z platu za distribuované množství elektřiny:</t>
  </si>
  <si>
    <t>C_62_dKč/MWh</t>
  </si>
  <si>
    <t>Zajímá mě elektřina pro domácnosti, ale nemám po ruce své poslední vyúčtování</t>
  </si>
  <si>
    <t>Zajímá mě plyn pro domácnosti, ale nemám po ruce své poslední vyúčtování</t>
  </si>
  <si>
    <t>Zjednodušený výpočet záloh za elektřinu pro domácnosti</t>
  </si>
  <si>
    <t>Zjednodušený výpočet záloh za plyn pro domácnosti</t>
  </si>
  <si>
    <t>Strop</t>
  </si>
  <si>
    <t>Strop plyn</t>
  </si>
  <si>
    <t>Strop paušál</t>
  </si>
  <si>
    <t>UCED</t>
  </si>
  <si>
    <t>C_45_dNTKč/MWh</t>
  </si>
  <si>
    <t>C_46_dNTKč/MWh</t>
  </si>
  <si>
    <t>D_01_djistič do 3x10 A a do 1x25 A včetně</t>
  </si>
  <si>
    <t>D_02_djistič do 3x10 A a do 1x25 A včetně</t>
  </si>
  <si>
    <t>D_25_djistič do 3x10 A a do 1x25 A včetně</t>
  </si>
  <si>
    <t>D_26_djistič do 3x10 A a do 1x25 A včetně</t>
  </si>
  <si>
    <t>D_27_djistič do 3x10 A a do 1x25 A včetně</t>
  </si>
  <si>
    <t>D_35_djistič do 3x10 A a do 1x25 A včetně</t>
  </si>
  <si>
    <t>D_45_djistič do 3x10 A a do 1x25 A včetně</t>
  </si>
  <si>
    <t>Sazba D 56d – Dvoutarifová sazba pro vytápění s tepelným čerpadlem uvedeným do provozu od 1. 4. 2005 a operativním řízením doby platnosti nízkého tarifu po dobu 22 hodin</t>
  </si>
  <si>
    <t>D_56_djistič do 3x10 A a do 1x25 A včetně</t>
  </si>
  <si>
    <t>D_57_djistič do 3x10 A a do 1x25 A včetně</t>
  </si>
  <si>
    <t>D_61_djistič do 3x10 A a do 1x25 A včetně</t>
  </si>
  <si>
    <t>jistič nad 3x160 A za každou 1 A</t>
  </si>
  <si>
    <t>C_01_djistič nad 3x160 A za každou 1 A</t>
  </si>
  <si>
    <t>C_02_djistič nad 3x160 A za každou 1 A</t>
  </si>
  <si>
    <t>C_03_djistič nad 3x160 A za každou 1 A</t>
  </si>
  <si>
    <t>C_25_djistič nad 3x160 A za každou 1 A</t>
  </si>
  <si>
    <t>C_26_djistič nad 3x160 A za každou 1 A</t>
  </si>
  <si>
    <t>C_27_djistič nad 3x160 A za každou 1 A</t>
  </si>
  <si>
    <t>C_35_djistič nad 3x160 A za každou 1 A</t>
  </si>
  <si>
    <t>C_45_djistič nad 3x160 A za každou 1 A</t>
  </si>
  <si>
    <t>C_55_djistič nad 3x160 A za každou 1 A</t>
  </si>
  <si>
    <t>C_56_djistič nad 3x160 A za každou 1 A</t>
  </si>
  <si>
    <t>C_62_djistič nad 3x160 A za každou 1 A</t>
  </si>
  <si>
    <t>jistič nad 3x63 A za každou 1 A</t>
  </si>
  <si>
    <t>D_01_djistič nad 3x63 A za každou 1 A</t>
  </si>
  <si>
    <t>D_02_djistič nad 3x63 A za každou 1 A</t>
  </si>
  <si>
    <t>D_25_djistič nad 3x63 A za každou 1 A</t>
  </si>
  <si>
    <t>D_26_djistič nad 3x63 A za každou 1 A</t>
  </si>
  <si>
    <t>D_27_djistič nad 3x63 A za každou 1 A</t>
  </si>
  <si>
    <t>D_35_djistič nad 3x63 A za každou 1 A</t>
  </si>
  <si>
    <t>D_45_djistič nad 3x63 A za každou 1 A</t>
  </si>
  <si>
    <t>D_56_djistič nad 3x63 A za každou 1 A</t>
  </si>
  <si>
    <t>D_57_djistič nad 3x160 A za každou 1 A</t>
  </si>
  <si>
    <t>D_61_djistič nad 3x63 A za každou 1 A</t>
  </si>
  <si>
    <t>C_46_djistič do 3x10 A a do 1x25 A včetně</t>
  </si>
  <si>
    <t>C_46_djistič nad 3x10 A do 3x16 A včetně</t>
  </si>
  <si>
    <t>C_46_djistič nad 3x16 A do 3x20 A včetně</t>
  </si>
  <si>
    <t>C_46_djistič nad 3x20 A do 3x25 A včetně</t>
  </si>
  <si>
    <t>C_46_djistič nad 3x25 A do 3x32 A včetně</t>
  </si>
  <si>
    <t>C_46_djistič nad 3x32 A do 3x40 A včetně</t>
  </si>
  <si>
    <t>C_46_djistič nad 3x40 A do 3x50 A včetně</t>
  </si>
  <si>
    <t>C_46_djistič nad 3x50 A do 3x63 A včetně</t>
  </si>
  <si>
    <t>C_46_djistič nad 3x63 A do 3x80 A včetně</t>
  </si>
  <si>
    <t>C_46_djistič nad 3x80 A do 3x100 A včetně</t>
  </si>
  <si>
    <t>C_46_djistič nad 3x100 A do 3x125 A včetně</t>
  </si>
  <si>
    <t>C_46_djistič nad 3x125 A do 3x160 A včetně</t>
  </si>
  <si>
    <t>C_46_djistič nad 3x160 A za každou 1 A</t>
  </si>
  <si>
    <t>C_46_djistič nad 1x25 A za každou 1 A</t>
  </si>
  <si>
    <t>ČEZ</t>
  </si>
  <si>
    <t>EG.D</t>
  </si>
  <si>
    <t>PRE</t>
  </si>
  <si>
    <t>Jedná se pouze o orientační výpočet záloh.</t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</si>
  <si>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>Primárně jsou zálohové platby otázkou smluvní (zda jsou zálohy vůbec placeny, v jaké četnosti, v jaké výši a jakým způsobem).</t>
    </r>
  </si>
  <si>
    <r>
      <t xml:space="preserve">Jestliže dodavatel uplatňuje </t>
    </r>
    <r>
      <rPr>
        <b/>
        <sz val="11"/>
        <color theme="1"/>
        <rFont val="Arial"/>
        <family val="2"/>
        <charset val="238"/>
        <scheme val="minor"/>
      </rPr>
      <t>zálohové platby</t>
    </r>
    <r>
      <rPr>
        <sz val="11"/>
        <color theme="1"/>
        <rFont val="Arial"/>
        <family val="2"/>
        <charset val="238"/>
        <scheme val="minor"/>
      </rPr>
      <t xml:space="preserve">, musí jejich výše podle energetického zákona </t>
    </r>
    <r>
      <rPr>
        <b/>
        <sz val="11"/>
        <color theme="1"/>
        <rFont val="Arial"/>
        <family val="2"/>
        <charset val="238"/>
        <scheme val="minor"/>
      </rPr>
      <t>odpovídat nejvýše důvodně očekávané spotřebě</t>
    </r>
    <r>
      <rPr>
        <sz val="11"/>
        <color theme="1"/>
        <rFont val="Arial"/>
        <family val="2"/>
        <charset val="238"/>
        <scheme val="minor"/>
      </rPr>
      <t>.</t>
    </r>
  </si>
  <si>
    <r>
      <t xml:space="preserve">Výši záloh dodavatelé typicky upravují </t>
    </r>
    <r>
      <rPr>
        <b/>
        <sz val="11"/>
        <color theme="1"/>
        <rFont val="Arial"/>
        <family val="2"/>
        <charset val="238"/>
        <scheme val="minor"/>
      </rPr>
      <t>při vystavení ročního vyúčtování</t>
    </r>
    <r>
      <rPr>
        <sz val="11"/>
        <color theme="1"/>
        <rFont val="Arial"/>
        <family val="2"/>
        <charset val="238"/>
        <scheme val="minor"/>
      </rPr>
      <t xml:space="preserve">. Zálohy se </t>
    </r>
    <r>
      <rPr>
        <b/>
        <sz val="11"/>
        <color theme="1"/>
        <rFont val="Arial"/>
        <family val="2"/>
        <charset val="238"/>
        <scheme val="minor"/>
      </rPr>
      <t>ale mohou měnit častěji, mění-li se cena dodávky.</t>
    </r>
    <r>
      <rPr>
        <sz val="11"/>
        <color theme="1"/>
        <rFont val="Arial"/>
        <family val="2"/>
        <charset val="238"/>
        <scheme val="minor"/>
      </rPr>
      <t xml:space="preserve"> Ke změně záloh může dojít také v dalších specifických případech např. při </t>
    </r>
    <r>
      <rPr>
        <b/>
        <sz val="11"/>
        <color theme="1"/>
        <rFont val="Arial"/>
        <family val="2"/>
        <charset val="238"/>
        <scheme val="minor"/>
      </rPr>
      <t>změně dodavatele</t>
    </r>
    <r>
      <rPr>
        <sz val="11"/>
        <color theme="1"/>
        <rFont val="Arial"/>
        <family val="2"/>
        <charset val="238"/>
        <scheme val="minor"/>
      </rPr>
      <t>.</t>
    </r>
  </si>
  <si>
    <r>
      <t>Příliš nízké zálohy</t>
    </r>
    <r>
      <rPr>
        <sz val="11"/>
        <color theme="1"/>
        <rFont val="Arial"/>
        <family val="2"/>
        <charset val="238"/>
        <scheme val="minor"/>
      </rPr>
      <t xml:space="preserve"> oproti skutečné spotřebě, ve výsledném vyúčtování povedou k </t>
    </r>
    <r>
      <rPr>
        <b/>
        <sz val="11"/>
        <color theme="1"/>
        <rFont val="Arial"/>
        <family val="2"/>
        <charset val="238"/>
        <scheme val="minor"/>
      </rPr>
      <t>vysokým nedoplatkům</t>
    </r>
    <r>
      <rPr>
        <sz val="11"/>
        <color theme="1"/>
        <rFont val="Arial"/>
        <family val="2"/>
        <charset val="238"/>
        <scheme val="minor"/>
      </rPr>
      <t>, které bude domácnost muset uhradit nárazově.</t>
    </r>
  </si>
  <si>
    <r>
      <t>Příliš vysoké zálohy</t>
    </r>
    <r>
      <rPr>
        <sz val="11"/>
        <color theme="1"/>
        <rFont val="Arial"/>
        <family val="2"/>
        <charset val="238"/>
        <scheme val="minor"/>
      </rPr>
      <t xml:space="preserve"> také nejsou vhodné. Systematickými přeplatky </t>
    </r>
    <r>
      <rPr>
        <b/>
        <sz val="11"/>
        <color theme="1"/>
        <rFont val="Arial"/>
        <family val="2"/>
        <charset val="238"/>
        <scheme val="minor"/>
      </rPr>
      <t xml:space="preserve">dodavatele „úvěrujeme“, navíc může dojít k problémům s vracením přeplatků. </t>
    </r>
    <r>
      <rPr>
        <sz val="11"/>
        <color theme="1"/>
        <rFont val="Arial"/>
        <family val="2"/>
        <charset val="238"/>
        <scheme val="minor"/>
      </rPr>
      <t xml:space="preserve">Ať už v případě, že náš dodavatel náhle ukončí činnost, tak tehdy, pokud přeplatky odmítne uhradit. Pokud by dodavatel v rozporu se zákonem stanovil vyšší zálohy, než které by odpovídaly očekávané spotřebě a sjednané ceně, jednalo by se z jeho strany o přestupek. 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</si>
  <si>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 xml:space="preserve"> Pozor, je </t>
    </r>
    <r>
      <rPr>
        <b/>
        <sz val="11"/>
        <color theme="1"/>
        <rFont val="Arial"/>
        <family val="2"/>
        <charset val="238"/>
        <scheme val="minor"/>
      </rPr>
      <t>třeba použít celkovou cenu</t>
    </r>
    <r>
      <rPr>
        <sz val="11"/>
        <color theme="1"/>
        <rFont val="Arial"/>
        <family val="2"/>
        <charset val="238"/>
        <scheme val="minor"/>
      </rPr>
      <t>, tj. včetně regulované ceny za distribuci a systémové služby odpovídající našemu distribučnímu území, ceny za rezervovaný příkon, příspěvku na podporu obnovitelných zdrojů, daní atd. Ceník většinou obsahuje i tyto položky, někdy jsou však vypsány odděleně. Jestliže náš dodavatel účtuje také fixní platby nezávislé na spotřebě, k vypočtené záloze je musíme připočíst.</t>
    </r>
  </si>
  <si>
    <r>
      <t>Vypočtené náklady vydělíme počtem měsíců zúčtovacího období</t>
    </r>
    <r>
      <rPr>
        <sz val="11"/>
        <color theme="1"/>
        <rFont val="Arial"/>
        <family val="2"/>
        <charset val="238"/>
        <scheme val="minor"/>
      </rPr>
      <t>, typicky 12 měsíci. Vyúčtování však může zohledňovat i kratší období, například pokud jsme v uplynulém roce měnili dodavatele nebo má naše odběrné místo kratší historii než 1 rok.</t>
    </r>
  </si>
  <si>
    <t>Pokud je měsíční záloha nastavena správně, měla by být shodná či nižší než takto námi vypočtená částka.</t>
  </si>
  <si>
    <r>
      <t xml:space="preserve">Předpokladem účinnosti smlouvy s dynamickým určením ceny je instalace průběhového měření. Cena bývá u těchto smluv stanovena vzorcem odvozujícím výslednou cenu energie z burzy, aktuální </t>
    </r>
    <r>
      <rPr>
        <b/>
        <sz val="11"/>
        <color theme="1"/>
        <rFont val="Arial"/>
        <family val="2"/>
        <charset val="238"/>
        <scheme val="minor"/>
      </rPr>
      <t>cenu si musíme podle tohoto vzorce vypočítat, nebo se můžeme obrátit na dodavatele</t>
    </r>
    <r>
      <rPr>
        <sz val="11"/>
        <color theme="1"/>
        <rFont val="Arial"/>
        <family val="2"/>
        <charset val="238"/>
        <scheme val="minor"/>
      </rPr>
      <t>, aby nám aktuální cenu sdělil. Solidní dodavatelé by ceny měli uvádět na svých webových stránkách či nás o nich pravidelně informovat jiným způsobem (emailem apod.).</t>
    </r>
  </si>
  <si>
    <r>
      <rPr>
        <b/>
        <sz val="11"/>
        <color theme="1"/>
        <rFont val="Arial"/>
        <family val="2"/>
        <charset val="238"/>
        <scheme val="minor"/>
      </rPr>
      <t>Právě u dynamických smluv se ceny mohou měnit velmi rychle.</t>
    </r>
    <r>
      <rPr>
        <sz val="11"/>
        <color theme="1"/>
        <rFont val="Arial"/>
        <family val="2"/>
        <charset val="238"/>
        <scheme val="minor"/>
      </rPr>
      <t xml:space="preserve"> Pokud si takový produkt sjednáme a záloha by se nám dlouho neměnila, může to, v případě změny ceny, vést k vysokému nedoplatku či přeplatku při ročním vyúčtování. O přepočet zálohy bychom proto měli dodavatele sami požádat.</t>
    </r>
  </si>
  <si>
    <r>
      <t>Řada domácností začala s elektřinou a plynem šetřit. Avšak, vzhledem k tomu, že jsou zálohy stanovovány na základě průměrné spotřeby z minulého období,</t>
    </r>
    <r>
      <rPr>
        <b/>
        <sz val="11"/>
        <color theme="1"/>
        <rFont val="Arial"/>
        <family val="2"/>
        <charset val="238"/>
        <scheme val="minor"/>
      </rPr>
      <t xml:space="preserve"> úspory by se do zálohových plateb promítly až se zpožděním.</t>
    </r>
  </si>
  <si>
    <r>
      <t xml:space="preserve">Chceme-li zálohy snížit okamžitě, musíme se dodavateli ozvat a o nižší zálohy ho požádat. Ze zákona nemá povinnost nám zálohy snížit rychleji, než by odpovídalo popsaným pravidlům výpočtu. Jestliže mu ovšem </t>
    </r>
    <r>
      <rPr>
        <b/>
        <sz val="11"/>
        <color theme="1"/>
        <rFont val="Arial"/>
        <family val="2"/>
        <charset val="238"/>
        <scheme val="minor"/>
      </rPr>
      <t>úspory doložíme například samoodečtem, seriózní společnost nám vyhoví.</t>
    </r>
  </si>
  <si>
    <t>Jestliže by nám dodavatel účtoval jiné měsíční zálohy, než odpovídá našemu výpočtu, musíme se mu ozvat a požádat jej o vysvětlení výše záloh či o jejich snížení. Pokud dodavatel výši záloh, která je v rozporu s vaší důvodně předpokládanou spotřebou, nedokáže odůvodnit nebo zálohy nesníží, můžete se obrátit na ERÚ s podnětem na porušení energetického zákona.</t>
  </si>
  <si>
    <t>Produkty s dynamickým určením ceny (dříve tzv. spotové produkty)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</si>
</sst>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 x14ac:knownFonts="1">
    <font>
      <sz val="11"/>
      <color theme="1"/>
      <name val="Arial"/>
      <family val="2"/>
      <charset val="238"/>
      <scheme val="minor"/>
    </font>
    <font>
      <sz val="18"/>
      <color theme="3"/>
      <name val="Arial"/>
      <family val="2"/>
      <charset val="238"/>
      <scheme val="major"/>
    </font>
    <font>
      <b/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  <scheme val="minor"/>
    </font>
    <font>
      <vertAlign val="subscript"/>
      <sz val="11"/>
      <name val="Calibri"/>
      <family val="2"/>
      <charset val="238"/>
    </font>
    <font>
      <sz val="11"/>
      <color theme="1"/>
      <name val="Arial"/>
      <family val="2"/>
      <charset val="238"/>
      <scheme val="minor"/>
    </font>
    <font>
      <b/>
      <sz val="15"/>
      <color theme="3"/>
      <name val="Arial"/>
      <family val="2"/>
      <charset val="238"/>
      <scheme val="minor"/>
    </font>
    <font>
      <b/>
      <sz val="13"/>
      <color theme="3"/>
      <name val="Arial"/>
      <family val="2"/>
      <charset val="238"/>
      <scheme val="minor"/>
    </font>
    <font>
      <i/>
      <sz val="11"/>
      <color theme="1"/>
      <name val="Arial"/>
      <family val="2"/>
      <charset val="238"/>
      <scheme val="minor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u/>
      <sz val="11"/>
      <color theme="10"/>
      <name val="Arial"/>
      <family val="2"/>
      <charset val="238"/>
      <scheme val="minor"/>
    </font>
    <font>
      <b/>
      <sz val="18"/>
      <color theme="4" tint="0.39997558519241921"/>
      <name val="Arial"/>
      <family val="2"/>
      <charset val="238"/>
      <scheme val="minor"/>
    </font>
    <font>
      <i/>
      <sz val="10"/>
      <color theme="1"/>
      <name val="Arial"/>
      <family val="2"/>
      <charset val="238"/>
      <scheme val="minor"/>
    </font>
    <font>
      <b/>
      <i/>
      <u/>
      <sz val="10"/>
      <color theme="1"/>
      <name val="Arial"/>
      <family val="2"/>
      <charset val="238"/>
      <scheme val="minor"/>
    </font>
    <font>
      <b/>
      <sz val="18"/>
      <color theme="3"/>
      <name val="Arial"/>
      <family val="2"/>
      <charset val="238"/>
      <scheme val="major"/>
    </font>
    <font>
      <sz val="10"/>
      <color theme="1"/>
      <name val="Arial"/>
      <family val="2"/>
      <charset val="238"/>
      <scheme val="minor"/>
    </font>
    <font>
      <b/>
      <sz val="16"/>
      <color theme="1"/>
      <name val="Arial"/>
      <family val="2"/>
      <charset val="238"/>
      <scheme val="minor"/>
    </font>
    <font>
      <b/>
      <sz val="14"/>
      <color theme="1"/>
      <name val="Arial"/>
      <family val="2"/>
      <charset val="238"/>
      <scheme val="minor"/>
    </font>
    <font>
      <sz val="7"/>
      <color theme="1"/>
      <name val="Arial"/>
      <family val="2"/>
      <charset val="238"/>
      <scheme val="minor"/>
    </font>
    <font>
      <sz val="11"/>
      <color rgb="FF000000"/>
      <name val="Arial"/>
      <family val="2"/>
      <charset val="238"/>
      <scheme val="minor"/>
    </font>
    <font>
      <i/>
      <sz val="11"/>
      <color theme="8"/>
      <name val="Arial"/>
      <family val="2"/>
      <charset val="238"/>
      <scheme val="minor"/>
    </font>
    <font>
      <b/>
      <sz val="11"/>
      <color rgb="FF000000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0" borderId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12" fillId="0" borderId="0" xfId="8" quotePrefix="1"/>
    <xf numFmtId="3" fontId="6" fillId="2" borderId="0" xfId="5" applyNumberFormat="1" applyBorder="1" applyProtection="1">
      <protection locked="0"/>
    </xf>
    <xf numFmtId="4" fontId="6" fillId="2" borderId="0" xfId="5" applyNumberFormat="1" applyBorder="1" applyProtection="1">
      <protection locked="0"/>
    </xf>
    <xf numFmtId="4" fontId="6" fillId="3" borderId="0" xfId="6" applyNumberFormat="1" applyBorder="1" applyProtection="1"/>
    <xf numFmtId="164" fontId="6" fillId="2" borderId="0" xfId="5" applyNumberFormat="1" applyBorder="1" applyProtection="1">
      <protection locked="0"/>
    </xf>
    <xf numFmtId="4" fontId="6" fillId="2" borderId="0" xfId="5" applyNumberFormat="1" applyProtection="1">
      <protection locked="0"/>
    </xf>
    <xf numFmtId="0" fontId="13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/>
    <xf numFmtId="0" fontId="15" fillId="0" borderId="0" xfId="0" applyFont="1"/>
    <xf numFmtId="0" fontId="17" fillId="0" borderId="0" xfId="0" applyFont="1"/>
    <xf numFmtId="14" fontId="17" fillId="0" borderId="0" xfId="0" applyNumberFormat="1" applyFont="1" applyAlignment="1">
      <alignment horizontal="left"/>
    </xf>
    <xf numFmtId="3" fontId="4" fillId="2" borderId="0" xfId="5" applyNumberFormat="1" applyFont="1" applyBorder="1" applyProtection="1">
      <protection locked="0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8" fillId="0" borderId="2" xfId="4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3" fontId="6" fillId="3" borderId="0" xfId="6" applyNumberFormat="1" applyBorder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9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3" fontId="8" fillId="0" borderId="2" xfId="4" applyNumberFormat="1" applyFill="1" applyProtection="1">
      <protection hidden="1"/>
    </xf>
    <xf numFmtId="4" fontId="6" fillId="3" borderId="0" xfId="6" applyNumberFormat="1" applyProtection="1">
      <protection hidden="1"/>
    </xf>
    <xf numFmtId="0" fontId="16" fillId="0" borderId="0" xfId="1" applyFont="1" applyProtection="1">
      <protection hidden="1"/>
    </xf>
    <xf numFmtId="0" fontId="7" fillId="0" borderId="1" xfId="3" applyProtection="1">
      <protection hidden="1"/>
    </xf>
    <xf numFmtId="3" fontId="6" fillId="3" borderId="0" xfId="6" applyNumberFormat="1" applyBorder="1" applyAlignment="1" applyProtection="1">
      <alignment horizontal="right"/>
      <protection hidden="1"/>
    </xf>
    <xf numFmtId="164" fontId="6" fillId="2" borderId="0" xfId="5" applyNumberFormat="1" applyBorder="1" applyProtection="1">
      <protection hidden="1"/>
    </xf>
    <xf numFmtId="4" fontId="6" fillId="2" borderId="0" xfId="5" applyNumberFormat="1" applyBorder="1" applyProtection="1">
      <protection hidden="1"/>
    </xf>
    <xf numFmtId="3" fontId="6" fillId="2" borderId="0" xfId="5" applyNumberFormat="1" applyBorder="1" applyProtection="1">
      <protection hidden="1"/>
    </xf>
    <xf numFmtId="0" fontId="13" fillId="0" borderId="0" xfId="0" applyFont="1" applyProtection="1">
      <protection hidden="1"/>
    </xf>
    <xf numFmtId="0" fontId="12" fillId="0" borderId="0" xfId="8" applyProtection="1">
      <protection hidden="1"/>
    </xf>
    <xf numFmtId="0" fontId="1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 applyProtection="1">
      <alignment vertical="justify" wrapText="1"/>
      <protection hidden="1"/>
    </xf>
    <xf numFmtId="0" fontId="14" fillId="0" borderId="0" xfId="0" applyFont="1" applyAlignment="1" applyProtection="1">
      <alignment wrapText="1"/>
      <protection hidden="1"/>
    </xf>
    <xf numFmtId="0" fontId="22" fillId="0" borderId="0" xfId="0" applyFont="1" applyProtection="1">
      <protection hidden="1"/>
    </xf>
    <xf numFmtId="0" fontId="23" fillId="0" borderId="0" xfId="0" applyFont="1" applyAlignment="1">
      <alignment wrapText="1"/>
    </xf>
  </cellXfs>
  <cellStyles count="9">
    <cellStyle name="20 % – Zvýraznění 1" xfId="5" builtinId="30"/>
    <cellStyle name="20 % – Zvýraznění 4" xfId="6" builtinId="42"/>
    <cellStyle name="Hypertextový odkaz" xfId="8" builtinId="8"/>
    <cellStyle name="Nadpis 1" xfId="3" builtinId="16"/>
    <cellStyle name="Nadpis 2" xfId="4" builtinId="17"/>
    <cellStyle name="Název" xfId="1" builtinId="15"/>
    <cellStyle name="Normální" xfId="0" builtinId="0"/>
    <cellStyle name="Normální 2" xfId="2" xr:uid="{A3DC3EEF-AC9D-41A0-BCFF-F97FDEC89724}"/>
    <cellStyle name="Normální 3" xfId="7" xr:uid="{44D211E5-300A-417B-8032-94B3BB3F4DEF}"/>
  </cellStyles>
  <dxfs count="7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Odbor_adatove_podpory\DEPOT\Aplika&#269;n&#237;%20soubory\Pr&#367;m&#283;r_ceny_SPOT\EL_Spot_01-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Odbor_adatove_podpory\DEPOT\Aplika&#269;n&#237;%20soubory\Pr&#367;m&#283;r_ceny_SPOT\ZP_spot_01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stará"/>
      <sheetName val="Data_ELE_Spot_API"/>
    </sheetNames>
    <sheetDataSet>
      <sheetData sheetId="0" refreshError="1"/>
      <sheetData sheetId="1">
        <row r="28">
          <cell r="F28">
            <v>1661.5639106280189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"/>
      <sheetName val="CZ_průměry"/>
      <sheetName val="CZ_edited"/>
      <sheetName val="CZ_prepocet"/>
      <sheetName val="DE_edited"/>
      <sheetName val="DE_prepocet"/>
      <sheetName val="NL_edited"/>
      <sheetName val="NL_prepocet"/>
      <sheetName val="DE"/>
      <sheetName val="NL"/>
    </sheetNames>
    <sheetDataSet>
      <sheetData sheetId="0" refreshError="1"/>
      <sheetData sheetId="1">
        <row r="10">
          <cell r="D10">
            <v>737.41746888888883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ERU">
  <a:themeElements>
    <a:clrScheme name="ERU">
      <a:dk1>
        <a:srgbClr val="262626"/>
      </a:dk1>
      <a:lt1>
        <a:sysClr val="window" lastClr="FFFFFF"/>
      </a:lt1>
      <a:dk2>
        <a:srgbClr val="23315F"/>
      </a:dk2>
      <a:lt2>
        <a:srgbClr val="D0D0D0"/>
      </a:lt2>
      <a:accent1>
        <a:srgbClr val="23315F"/>
      </a:accent1>
      <a:accent2>
        <a:srgbClr val="5A6588"/>
      </a:accent2>
      <a:accent3>
        <a:srgbClr val="9198B0"/>
      </a:accent3>
      <a:accent4>
        <a:srgbClr val="C8CBD7"/>
      </a:accent4>
      <a:accent5>
        <a:srgbClr val="E02C1F"/>
      </a:accent5>
      <a:accent6>
        <a:srgbClr val="E86158"/>
      </a:accent6>
      <a:hlink>
        <a:srgbClr val="0563C1"/>
      </a:hlink>
      <a:folHlink>
        <a:srgbClr val="E02C1F"/>
      </a:folHlink>
    </a:clrScheme>
    <a:fontScheme name="Výchozí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otiv_ERU" id="{9FFB561D-4E9C-47DD-93C1-073C5FD388E9}" vid="{664F4A23-A473-446F-B730-8F377D84977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8FBE-0273-4177-9141-87C8E4A6E3F4}">
  <sheetPr codeName="List1"/>
  <dimension ref="A1:B20"/>
  <sheetViews>
    <sheetView showGridLines="0" tabSelected="1" zoomScaleNormal="100" workbookViewId="0">
      <selection activeCell="A21" sqref="A21"/>
    </sheetView>
  </sheetViews>
  <sheetFormatPr defaultRowHeight="14.25" x14ac:dyDescent="0.2"/>
  <cols>
    <col min="1" max="1" width="93.75" bestFit="1" customWidth="1"/>
    <col min="2" max="2" width="20.125" bestFit="1" customWidth="1"/>
    <col min="3" max="3" width="49.5" customWidth="1"/>
    <col min="4" max="4" width="16.5" bestFit="1" customWidth="1"/>
  </cols>
  <sheetData>
    <row r="1" spans="1:2" ht="26.1" customHeight="1" x14ac:dyDescent="0.35">
      <c r="A1" s="7" t="s">
        <v>293</v>
      </c>
      <c r="B1" s="7" t="s">
        <v>232</v>
      </c>
    </row>
    <row r="2" spans="1:2" ht="18.95" customHeight="1" x14ac:dyDescent="0.25">
      <c r="A2" s="8" t="s">
        <v>512</v>
      </c>
      <c r="B2" s="1" t="s">
        <v>256</v>
      </c>
    </row>
    <row r="3" spans="1:2" ht="18.95" customHeight="1" x14ac:dyDescent="0.25">
      <c r="A3" s="9" t="s">
        <v>298</v>
      </c>
      <c r="B3" s="1" t="s">
        <v>258</v>
      </c>
    </row>
    <row r="4" spans="1:2" ht="18.95" customHeight="1" x14ac:dyDescent="0.25">
      <c r="A4" s="9" t="s">
        <v>294</v>
      </c>
      <c r="B4" s="1" t="s">
        <v>259</v>
      </c>
    </row>
    <row r="5" spans="1:2" ht="18.95" customHeight="1" x14ac:dyDescent="0.25">
      <c r="A5" s="10"/>
    </row>
    <row r="6" spans="1:2" ht="18.95" customHeight="1" x14ac:dyDescent="0.35">
      <c r="A6" s="10"/>
      <c r="B6" s="7" t="s">
        <v>262</v>
      </c>
    </row>
    <row r="7" spans="1:2" ht="18.95" customHeight="1" x14ac:dyDescent="0.25">
      <c r="A7" s="8" t="s">
        <v>513</v>
      </c>
      <c r="B7" s="1" t="s">
        <v>257</v>
      </c>
    </row>
    <row r="8" spans="1:2" ht="18.95" customHeight="1" x14ac:dyDescent="0.25">
      <c r="A8" s="9" t="s">
        <v>299</v>
      </c>
      <c r="B8" s="1" t="s">
        <v>260</v>
      </c>
    </row>
    <row r="9" spans="1:2" ht="18.95" customHeight="1" x14ac:dyDescent="0.25">
      <c r="A9" s="9" t="s">
        <v>295</v>
      </c>
      <c r="B9" s="1" t="s">
        <v>261</v>
      </c>
    </row>
    <row r="11" spans="1:2" ht="23.25" x14ac:dyDescent="0.35">
      <c r="B11" s="32" t="s">
        <v>300</v>
      </c>
    </row>
    <row r="12" spans="1:2" ht="18.600000000000001" customHeight="1" x14ac:dyDescent="0.2">
      <c r="A12" s="11" t="s">
        <v>264</v>
      </c>
      <c r="B12" s="33" t="s">
        <v>301</v>
      </c>
    </row>
    <row r="13" spans="1:2" x14ac:dyDescent="0.2">
      <c r="A13" s="16"/>
    </row>
    <row r="14" spans="1:2" x14ac:dyDescent="0.2">
      <c r="A14" s="43" t="s">
        <v>573</v>
      </c>
    </row>
    <row r="15" spans="1:2" x14ac:dyDescent="0.2">
      <c r="A15" s="16"/>
    </row>
    <row r="16" spans="1:2" ht="63.75" x14ac:dyDescent="0.2">
      <c r="A16" s="42" t="s">
        <v>318</v>
      </c>
    </row>
    <row r="19" spans="1:1" x14ac:dyDescent="0.2">
      <c r="A19" s="12" t="s">
        <v>265</v>
      </c>
    </row>
    <row r="20" spans="1:1" x14ac:dyDescent="0.2">
      <c r="A20" s="13">
        <v>45418</v>
      </c>
    </row>
  </sheetData>
  <hyperlinks>
    <hyperlink ref="B2" location="'Elektřina zjednodušený'!B4" display="Elektřina zjednodušený" xr:uid="{43D99DA1-7335-43B3-9B8A-AB49C854E824}"/>
    <hyperlink ref="B7" location="'Plyn zjednodušený'!B4" display="Plyn zjednodušený" xr:uid="{31A2E277-D36F-4428-AF45-B0E8FFB4711D}"/>
    <hyperlink ref="B3" location="'Elektřina PEVNÁ CENA'!B4" display="Elektřina PEVNÁ CENA" xr:uid="{9F2ED1D4-B61C-45AF-B85A-5DEE16B0E130}"/>
    <hyperlink ref="B4" location="'Elektřina SPOT'!B4" display="Elektřina SPOT" xr:uid="{3FBE4AE6-3C20-4429-83F9-231D94CE8798}"/>
    <hyperlink ref="B8" location="'Plyn PEVNÁ CENA'!B4" display="Plyn PEVNÁ CENA" xr:uid="{88B05BAC-989F-4D5C-B293-E33579D3E6A9}"/>
    <hyperlink ref="B9" location="'Plyn SPOT'!B4" display="Plyn SPOT" xr:uid="{FB2B9493-CED6-42A6-A53F-7488CE61378C}"/>
    <hyperlink ref="B12" location="Návod!A1" display="Návod" xr:uid="{EA1AB728-CC97-42F7-B0D0-C81915964686}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B6C61-A1C1-4A8C-B392-DE6EC71FDE85}">
  <sheetPr codeName="List9"/>
  <dimension ref="A1:L495"/>
  <sheetViews>
    <sheetView topLeftCell="A293" zoomScaleNormal="100" workbookViewId="0">
      <selection activeCell="D302" sqref="D302"/>
    </sheetView>
  </sheetViews>
  <sheetFormatPr defaultRowHeight="14.25" x14ac:dyDescent="0.2"/>
  <cols>
    <col min="1" max="2" width="40.75" customWidth="1"/>
    <col min="3" max="4" width="9" customWidth="1"/>
    <col min="6" max="6" width="10.625" customWidth="1"/>
    <col min="7" max="7" width="9" customWidth="1"/>
    <col min="14" max="257" width="8"/>
    <col min="258" max="258" width="35.75" customWidth="1"/>
    <col min="259" max="261" width="8"/>
    <col min="262" max="262" width="9.375" customWidth="1"/>
    <col min="263" max="513" width="8"/>
    <col min="514" max="514" width="35.75" customWidth="1"/>
    <col min="515" max="517" width="8"/>
    <col min="518" max="518" width="9.375" customWidth="1"/>
    <col min="519" max="769" width="8"/>
    <col min="770" max="770" width="35.75" customWidth="1"/>
    <col min="771" max="773" width="8"/>
    <col min="774" max="774" width="9.375" customWidth="1"/>
    <col min="1026" max="1026" width="35.75" customWidth="1"/>
    <col min="1027" max="1029" width="8"/>
    <col min="1030" max="1030" width="9.375" customWidth="1"/>
    <col min="1031" max="1281" width="8"/>
    <col min="1282" max="1282" width="35.75" customWidth="1"/>
    <col min="1283" max="1285" width="8"/>
    <col min="1286" max="1286" width="9.375" customWidth="1"/>
    <col min="1287" max="1537" width="8"/>
    <col min="1538" max="1538" width="35.75" customWidth="1"/>
    <col min="1539" max="1541" width="8"/>
    <col min="1542" max="1542" width="9.375" customWidth="1"/>
    <col min="1543" max="1793" width="8"/>
    <col min="1794" max="1794" width="35.75" customWidth="1"/>
    <col min="1795" max="1797" width="8"/>
    <col min="1798" max="1798" width="9.375" customWidth="1"/>
    <col min="2050" max="2050" width="35.75" customWidth="1"/>
    <col min="2051" max="2053" width="8"/>
    <col min="2054" max="2054" width="9.375" customWidth="1"/>
    <col min="2055" max="2305" width="8"/>
    <col min="2306" max="2306" width="35.75" customWidth="1"/>
    <col min="2307" max="2309" width="8"/>
    <col min="2310" max="2310" width="9.375" customWidth="1"/>
    <col min="2311" max="2561" width="8"/>
    <col min="2562" max="2562" width="35.75" customWidth="1"/>
    <col min="2563" max="2565" width="8"/>
    <col min="2566" max="2566" width="9.375" customWidth="1"/>
    <col min="2567" max="2817" width="8"/>
    <col min="2818" max="2818" width="35.75" customWidth="1"/>
    <col min="2819" max="2821" width="8"/>
    <col min="2822" max="2822" width="9.375" customWidth="1"/>
    <col min="3074" max="3074" width="35.75" customWidth="1"/>
    <col min="3075" max="3077" width="8"/>
    <col min="3078" max="3078" width="9.375" customWidth="1"/>
    <col min="3079" max="3329" width="8"/>
    <col min="3330" max="3330" width="35.75" customWidth="1"/>
    <col min="3331" max="3333" width="8"/>
    <col min="3334" max="3334" width="9.375" customWidth="1"/>
    <col min="3335" max="3585" width="8"/>
    <col min="3586" max="3586" width="35.75" customWidth="1"/>
    <col min="3587" max="3589" width="8"/>
    <col min="3590" max="3590" width="9.375" customWidth="1"/>
    <col min="3591" max="3841" width="8"/>
    <col min="3842" max="3842" width="35.75" customWidth="1"/>
    <col min="3843" max="3845" width="8"/>
    <col min="3846" max="3846" width="9.375" customWidth="1"/>
    <col min="4098" max="4098" width="35.75" customWidth="1"/>
    <col min="4099" max="4101" width="8"/>
    <col min="4102" max="4102" width="9.375" customWidth="1"/>
    <col min="4103" max="4353" width="8"/>
    <col min="4354" max="4354" width="35.75" customWidth="1"/>
    <col min="4355" max="4357" width="8"/>
    <col min="4358" max="4358" width="9.375" customWidth="1"/>
    <col min="4359" max="4609" width="8"/>
    <col min="4610" max="4610" width="35.75" customWidth="1"/>
    <col min="4611" max="4613" width="8"/>
    <col min="4614" max="4614" width="9.375" customWidth="1"/>
    <col min="4615" max="4865" width="8"/>
    <col min="4866" max="4866" width="35.75" customWidth="1"/>
    <col min="4867" max="4869" width="8"/>
    <col min="4870" max="4870" width="9.375" customWidth="1"/>
    <col min="5122" max="5122" width="35.75" customWidth="1"/>
    <col min="5123" max="5125" width="8"/>
    <col min="5126" max="5126" width="9.375" customWidth="1"/>
    <col min="5127" max="5377" width="8"/>
    <col min="5378" max="5378" width="35.75" customWidth="1"/>
    <col min="5379" max="5381" width="8"/>
    <col min="5382" max="5382" width="9.375" customWidth="1"/>
    <col min="5383" max="5633" width="8"/>
    <col min="5634" max="5634" width="35.75" customWidth="1"/>
    <col min="5635" max="5637" width="8"/>
    <col min="5638" max="5638" width="9.375" customWidth="1"/>
    <col min="5639" max="5889" width="8"/>
    <col min="5890" max="5890" width="35.75" customWidth="1"/>
    <col min="5891" max="5893" width="8"/>
    <col min="5894" max="5894" width="9.375" customWidth="1"/>
    <col min="6146" max="6146" width="35.75" customWidth="1"/>
    <col min="6147" max="6149" width="8"/>
    <col min="6150" max="6150" width="9.375" customWidth="1"/>
    <col min="6151" max="6401" width="8"/>
    <col min="6402" max="6402" width="35.75" customWidth="1"/>
    <col min="6403" max="6405" width="8"/>
    <col min="6406" max="6406" width="9.375" customWidth="1"/>
    <col min="6407" max="6657" width="8"/>
    <col min="6658" max="6658" width="35.75" customWidth="1"/>
    <col min="6659" max="6661" width="8"/>
    <col min="6662" max="6662" width="9.375" customWidth="1"/>
    <col min="6663" max="6913" width="8"/>
    <col min="6914" max="6914" width="35.75" customWidth="1"/>
    <col min="6915" max="6917" width="8"/>
    <col min="6918" max="6918" width="9.375" customWidth="1"/>
    <col min="7170" max="7170" width="35.75" customWidth="1"/>
    <col min="7171" max="7173" width="8"/>
    <col min="7174" max="7174" width="9.375" customWidth="1"/>
    <col min="7175" max="7425" width="8"/>
    <col min="7426" max="7426" width="35.75" customWidth="1"/>
    <col min="7427" max="7429" width="8"/>
    <col min="7430" max="7430" width="9.375" customWidth="1"/>
    <col min="7431" max="7681" width="8"/>
    <col min="7682" max="7682" width="35.75" customWidth="1"/>
    <col min="7683" max="7685" width="8"/>
    <col min="7686" max="7686" width="9.375" customWidth="1"/>
    <col min="7687" max="7937" width="8"/>
    <col min="7938" max="7938" width="35.75" customWidth="1"/>
    <col min="7939" max="7941" width="8"/>
    <col min="7942" max="7942" width="9.375" customWidth="1"/>
    <col min="8194" max="8194" width="35.75" customWidth="1"/>
    <col min="8195" max="8197" width="8"/>
    <col min="8198" max="8198" width="9.375" customWidth="1"/>
    <col min="8199" max="8449" width="8"/>
    <col min="8450" max="8450" width="35.75" customWidth="1"/>
    <col min="8451" max="8453" width="8"/>
    <col min="8454" max="8454" width="9.375" customWidth="1"/>
    <col min="8455" max="8705" width="8"/>
    <col min="8706" max="8706" width="35.75" customWidth="1"/>
    <col min="8707" max="8709" width="8"/>
    <col min="8710" max="8710" width="9.375" customWidth="1"/>
    <col min="8711" max="8961" width="8"/>
    <col min="8962" max="8962" width="35.75" customWidth="1"/>
    <col min="8963" max="8965" width="8"/>
    <col min="8966" max="8966" width="9.375" customWidth="1"/>
    <col min="9218" max="9218" width="35.75" customWidth="1"/>
    <col min="9219" max="9221" width="8"/>
    <col min="9222" max="9222" width="9.375" customWidth="1"/>
    <col min="9223" max="9473" width="8"/>
    <col min="9474" max="9474" width="35.75" customWidth="1"/>
    <col min="9475" max="9477" width="8"/>
    <col min="9478" max="9478" width="9.375" customWidth="1"/>
    <col min="9479" max="9729" width="8"/>
    <col min="9730" max="9730" width="35.75" customWidth="1"/>
    <col min="9731" max="9733" width="8"/>
    <col min="9734" max="9734" width="9.375" customWidth="1"/>
    <col min="9735" max="9985" width="8"/>
    <col min="9986" max="9986" width="35.75" customWidth="1"/>
    <col min="9987" max="9989" width="8"/>
    <col min="9990" max="9990" width="9.375" customWidth="1"/>
    <col min="10242" max="10242" width="35.75" customWidth="1"/>
    <col min="10243" max="10245" width="8"/>
    <col min="10246" max="10246" width="9.375" customWidth="1"/>
    <col min="10247" max="10497" width="8"/>
    <col min="10498" max="10498" width="35.75" customWidth="1"/>
    <col min="10499" max="10501" width="8"/>
    <col min="10502" max="10502" width="9.375" customWidth="1"/>
    <col min="10503" max="10753" width="8"/>
    <col min="10754" max="10754" width="35.75" customWidth="1"/>
    <col min="10755" max="10757" width="8"/>
    <col min="10758" max="10758" width="9.375" customWidth="1"/>
    <col min="10759" max="11009" width="8"/>
    <col min="11010" max="11010" width="35.75" customWidth="1"/>
    <col min="11011" max="11013" width="8"/>
    <col min="11014" max="11014" width="9.375" customWidth="1"/>
    <col min="11266" max="11266" width="35.75" customWidth="1"/>
    <col min="11267" max="11269" width="8"/>
    <col min="11270" max="11270" width="9.375" customWidth="1"/>
    <col min="11271" max="11521" width="8"/>
    <col min="11522" max="11522" width="35.75" customWidth="1"/>
    <col min="11523" max="11525" width="8"/>
    <col min="11526" max="11526" width="9.375" customWidth="1"/>
    <col min="11527" max="11777" width="8"/>
    <col min="11778" max="11778" width="35.75" customWidth="1"/>
    <col min="11779" max="11781" width="8"/>
    <col min="11782" max="11782" width="9.375" customWidth="1"/>
    <col min="11783" max="12033" width="8"/>
    <col min="12034" max="12034" width="35.75" customWidth="1"/>
    <col min="12035" max="12037" width="8"/>
    <col min="12038" max="12038" width="9.375" customWidth="1"/>
    <col min="12290" max="12290" width="35.75" customWidth="1"/>
    <col min="12291" max="12293" width="8"/>
    <col min="12294" max="12294" width="9.375" customWidth="1"/>
    <col min="12295" max="12545" width="8"/>
    <col min="12546" max="12546" width="35.75" customWidth="1"/>
    <col min="12547" max="12549" width="8"/>
    <col min="12550" max="12550" width="9.375" customWidth="1"/>
    <col min="12551" max="12801" width="8"/>
    <col min="12802" max="12802" width="35.75" customWidth="1"/>
    <col min="12803" max="12805" width="8"/>
    <col min="12806" max="12806" width="9.375" customWidth="1"/>
    <col min="12807" max="13057" width="8"/>
    <col min="13058" max="13058" width="35.75" customWidth="1"/>
    <col min="13059" max="13061" width="8"/>
    <col min="13062" max="13062" width="9.375" customWidth="1"/>
    <col min="13314" max="13314" width="35.75" customWidth="1"/>
    <col min="13315" max="13317" width="8"/>
    <col min="13318" max="13318" width="9.375" customWidth="1"/>
    <col min="13319" max="13569" width="8"/>
    <col min="13570" max="13570" width="35.75" customWidth="1"/>
    <col min="13571" max="13573" width="8"/>
    <col min="13574" max="13574" width="9.375" customWidth="1"/>
    <col min="13575" max="13825" width="8"/>
    <col min="13826" max="13826" width="35.75" customWidth="1"/>
    <col min="13827" max="13829" width="8"/>
    <col min="13830" max="13830" width="9.375" customWidth="1"/>
    <col min="13831" max="14081" width="8"/>
    <col min="14082" max="14082" width="35.75" customWidth="1"/>
    <col min="14083" max="14085" width="8"/>
    <col min="14086" max="14086" width="9.375" customWidth="1"/>
    <col min="14338" max="14338" width="35.75" customWidth="1"/>
    <col min="14339" max="14341" width="8"/>
    <col min="14342" max="14342" width="9.375" customWidth="1"/>
    <col min="14343" max="14593" width="8"/>
    <col min="14594" max="14594" width="35.75" customWidth="1"/>
    <col min="14595" max="14597" width="8"/>
    <col min="14598" max="14598" width="9.375" customWidth="1"/>
    <col min="14599" max="14849" width="8"/>
    <col min="14850" max="14850" width="35.75" customWidth="1"/>
    <col min="14851" max="14853" width="8"/>
    <col min="14854" max="14854" width="9.375" customWidth="1"/>
    <col min="14855" max="15105" width="8"/>
    <col min="15106" max="15106" width="35.75" customWidth="1"/>
    <col min="15107" max="15109" width="8"/>
    <col min="15110" max="15110" width="9.375" customWidth="1"/>
    <col min="15362" max="15362" width="35.75" customWidth="1"/>
    <col min="15363" max="15365" width="8"/>
    <col min="15366" max="15366" width="9.375" customWidth="1"/>
    <col min="15367" max="15617" width="8"/>
    <col min="15618" max="15618" width="35.75" customWidth="1"/>
    <col min="15619" max="15621" width="8"/>
    <col min="15622" max="15622" width="9.375" customWidth="1"/>
    <col min="15623" max="15873" width="8"/>
    <col min="15874" max="15874" width="35.75" customWidth="1"/>
    <col min="15875" max="15877" width="8"/>
    <col min="15878" max="15878" width="9.375" customWidth="1"/>
    <col min="15879" max="16129" width="8"/>
    <col min="16130" max="16130" width="35.75" customWidth="1"/>
    <col min="16131" max="16133" width="8"/>
    <col min="16134" max="16134" width="9.375" customWidth="1"/>
  </cols>
  <sheetData>
    <row r="1" spans="1:12" x14ac:dyDescent="0.2">
      <c r="A1" t="s">
        <v>0</v>
      </c>
      <c r="C1" t="s">
        <v>1</v>
      </c>
      <c r="L1" t="s">
        <v>62</v>
      </c>
    </row>
    <row r="2" spans="1:12" x14ac:dyDescent="0.2">
      <c r="L2" t="s">
        <v>63</v>
      </c>
    </row>
    <row r="3" spans="1:12" x14ac:dyDescent="0.2">
      <c r="A3" t="s">
        <v>2</v>
      </c>
      <c r="L3" t="s">
        <v>64</v>
      </c>
    </row>
    <row r="4" spans="1:12" x14ac:dyDescent="0.2">
      <c r="A4" t="s">
        <v>3</v>
      </c>
      <c r="L4" t="s">
        <v>65</v>
      </c>
    </row>
    <row r="5" spans="1:12" x14ac:dyDescent="0.2">
      <c r="A5" t="s">
        <v>4</v>
      </c>
      <c r="L5" t="s">
        <v>66</v>
      </c>
    </row>
    <row r="6" spans="1:12" x14ac:dyDescent="0.2">
      <c r="C6" t="s">
        <v>278</v>
      </c>
      <c r="D6" t="s">
        <v>203</v>
      </c>
      <c r="E6" t="s">
        <v>279</v>
      </c>
      <c r="F6" t="s">
        <v>5</v>
      </c>
      <c r="G6" t="s">
        <v>6</v>
      </c>
      <c r="L6" t="s">
        <v>67</v>
      </c>
    </row>
    <row r="7" spans="1:12" x14ac:dyDescent="0.2">
      <c r="A7" t="s">
        <v>7</v>
      </c>
      <c r="B7" t="s">
        <v>331</v>
      </c>
      <c r="C7">
        <v>53</v>
      </c>
      <c r="D7">
        <v>52</v>
      </c>
      <c r="E7">
        <v>44</v>
      </c>
      <c r="F7">
        <v>33</v>
      </c>
      <c r="G7">
        <v>44</v>
      </c>
      <c r="I7" t="s">
        <v>319</v>
      </c>
      <c r="J7" t="str">
        <f>I7&amp;IF(A5="·        z platu za distribuované množství elektřiny v nízkém tarifu:","NT",)&amp;A7</f>
        <v>C_01_djistič do 3x10 A a do 1x25 A včetně</v>
      </c>
      <c r="L7" t="s">
        <v>68</v>
      </c>
    </row>
    <row r="8" spans="1:12" x14ac:dyDescent="0.2">
      <c r="A8" t="s">
        <v>8</v>
      </c>
      <c r="B8" t="s">
        <v>332</v>
      </c>
      <c r="C8">
        <v>85</v>
      </c>
      <c r="D8">
        <v>84</v>
      </c>
      <c r="E8">
        <v>71</v>
      </c>
      <c r="F8">
        <v>53</v>
      </c>
      <c r="G8">
        <v>71</v>
      </c>
      <c r="I8" t="s">
        <v>319</v>
      </c>
      <c r="J8" t="str">
        <f t="shared" ref="J8:J23" si="0">I8&amp;IF(A6="·        z platu za distribuované množství elektřiny v nízkém tarifu:","NT",)&amp;A8</f>
        <v>C_01_djistič nad 3x10 A do 3x16 A včetně</v>
      </c>
      <c r="L8" t="s">
        <v>69</v>
      </c>
    </row>
    <row r="9" spans="1:12" x14ac:dyDescent="0.2">
      <c r="A9" t="s">
        <v>9</v>
      </c>
      <c r="B9" t="s">
        <v>333</v>
      </c>
      <c r="C9">
        <v>106</v>
      </c>
      <c r="D9">
        <v>104</v>
      </c>
      <c r="E9">
        <v>88</v>
      </c>
      <c r="F9">
        <v>67</v>
      </c>
      <c r="G9">
        <v>89</v>
      </c>
      <c r="I9" t="s">
        <v>319</v>
      </c>
      <c r="J9" t="str">
        <f t="shared" si="0"/>
        <v>C_01_djistič nad 3x16 A do 3x20 A včetně</v>
      </c>
      <c r="L9" t="s">
        <v>70</v>
      </c>
    </row>
    <row r="10" spans="1:12" x14ac:dyDescent="0.2">
      <c r="A10" t="s">
        <v>10</v>
      </c>
      <c r="B10" t="s">
        <v>334</v>
      </c>
      <c r="C10">
        <v>133</v>
      </c>
      <c r="D10">
        <v>131</v>
      </c>
      <c r="E10">
        <v>110</v>
      </c>
      <c r="F10">
        <v>83</v>
      </c>
      <c r="G10">
        <v>111</v>
      </c>
      <c r="I10" t="s">
        <v>319</v>
      </c>
      <c r="J10" t="str">
        <f t="shared" si="0"/>
        <v>C_01_djistič nad 3x20 A do 3x25 A včetně</v>
      </c>
      <c r="L10" t="s">
        <v>71</v>
      </c>
    </row>
    <row r="11" spans="1:12" x14ac:dyDescent="0.2">
      <c r="A11" t="s">
        <v>11</v>
      </c>
      <c r="B11" t="s">
        <v>335</v>
      </c>
      <c r="C11">
        <v>170</v>
      </c>
      <c r="D11">
        <v>167</v>
      </c>
      <c r="E11">
        <v>141</v>
      </c>
      <c r="F11">
        <v>107</v>
      </c>
      <c r="G11">
        <v>142</v>
      </c>
      <c r="I11" t="s">
        <v>319</v>
      </c>
      <c r="J11" t="str">
        <f t="shared" si="0"/>
        <v>C_01_djistič nad 3x25 A do 3x32 A včetně</v>
      </c>
      <c r="L11" t="s">
        <v>319</v>
      </c>
    </row>
    <row r="12" spans="1:12" x14ac:dyDescent="0.2">
      <c r="A12" t="s">
        <v>12</v>
      </c>
      <c r="B12" t="s">
        <v>336</v>
      </c>
      <c r="C12">
        <v>212</v>
      </c>
      <c r="D12">
        <v>209</v>
      </c>
      <c r="E12">
        <v>176</v>
      </c>
      <c r="F12">
        <v>133</v>
      </c>
      <c r="G12">
        <v>178</v>
      </c>
      <c r="I12" t="s">
        <v>319</v>
      </c>
      <c r="J12" t="str">
        <f t="shared" si="0"/>
        <v>C_01_djistič nad 3x32 A do 3x40 A včetně</v>
      </c>
      <c r="L12" t="s">
        <v>320</v>
      </c>
    </row>
    <row r="13" spans="1:12" x14ac:dyDescent="0.2">
      <c r="A13" t="s">
        <v>13</v>
      </c>
      <c r="B13" t="s">
        <v>337</v>
      </c>
      <c r="C13">
        <v>266</v>
      </c>
      <c r="D13">
        <v>261</v>
      </c>
      <c r="E13">
        <v>221</v>
      </c>
      <c r="F13">
        <v>167</v>
      </c>
      <c r="G13">
        <v>222</v>
      </c>
      <c r="I13" t="s">
        <v>319</v>
      </c>
      <c r="J13" t="str">
        <f t="shared" si="0"/>
        <v>C_01_djistič nad 3x40 A do 3x50 A včetně</v>
      </c>
      <c r="L13" t="s">
        <v>327</v>
      </c>
    </row>
    <row r="14" spans="1:12" x14ac:dyDescent="0.2">
      <c r="A14" t="s">
        <v>14</v>
      </c>
      <c r="B14" t="s">
        <v>338</v>
      </c>
      <c r="C14">
        <v>335</v>
      </c>
      <c r="D14">
        <v>329</v>
      </c>
      <c r="E14">
        <v>278</v>
      </c>
      <c r="F14">
        <v>210</v>
      </c>
      <c r="G14">
        <v>280</v>
      </c>
      <c r="I14" t="s">
        <v>319</v>
      </c>
      <c r="J14" t="str">
        <f t="shared" si="0"/>
        <v>C_01_djistič nad 3x50 A do 3x63 A včetně</v>
      </c>
      <c r="L14" t="s">
        <v>321</v>
      </c>
    </row>
    <row r="15" spans="1:12" x14ac:dyDescent="0.2">
      <c r="A15" t="s">
        <v>15</v>
      </c>
      <c r="B15" t="s">
        <v>339</v>
      </c>
      <c r="C15">
        <v>425</v>
      </c>
      <c r="D15">
        <v>418</v>
      </c>
      <c r="E15">
        <v>353</v>
      </c>
      <c r="F15">
        <v>266</v>
      </c>
      <c r="G15">
        <v>355</v>
      </c>
      <c r="I15" t="s">
        <v>319</v>
      </c>
      <c r="J15" t="str">
        <f t="shared" si="0"/>
        <v>C_01_djistič nad 3x63 A do 3x80 A včetně</v>
      </c>
      <c r="L15" t="s">
        <v>322</v>
      </c>
    </row>
    <row r="16" spans="1:12" x14ac:dyDescent="0.2">
      <c r="A16" t="s">
        <v>16</v>
      </c>
      <c r="B16" t="s">
        <v>340</v>
      </c>
      <c r="C16">
        <v>531</v>
      </c>
      <c r="D16">
        <v>522</v>
      </c>
      <c r="E16">
        <v>441</v>
      </c>
      <c r="F16">
        <v>333</v>
      </c>
      <c r="G16">
        <v>444</v>
      </c>
      <c r="I16" t="s">
        <v>319</v>
      </c>
      <c r="J16" t="str">
        <f t="shared" si="0"/>
        <v>C_01_djistič nad 3x80 A do 3x100 A včetně</v>
      </c>
      <c r="L16" t="s">
        <v>323</v>
      </c>
    </row>
    <row r="17" spans="1:12" x14ac:dyDescent="0.2">
      <c r="A17" t="s">
        <v>17</v>
      </c>
      <c r="B17" t="s">
        <v>341</v>
      </c>
      <c r="C17">
        <v>664</v>
      </c>
      <c r="D17">
        <v>653</v>
      </c>
      <c r="E17">
        <v>551</v>
      </c>
      <c r="F17">
        <v>416</v>
      </c>
      <c r="G17">
        <v>555</v>
      </c>
      <c r="I17" t="s">
        <v>319</v>
      </c>
      <c r="J17" t="str">
        <f t="shared" si="0"/>
        <v>C_01_djistič nad 3x100 A do 3x125 A včetně</v>
      </c>
      <c r="L17" t="s">
        <v>324</v>
      </c>
    </row>
    <row r="18" spans="1:12" x14ac:dyDescent="0.2">
      <c r="A18" t="s">
        <v>18</v>
      </c>
      <c r="B18" t="s">
        <v>342</v>
      </c>
      <c r="C18">
        <v>850</v>
      </c>
      <c r="D18">
        <v>835</v>
      </c>
      <c r="E18">
        <v>706</v>
      </c>
      <c r="F18">
        <v>533</v>
      </c>
      <c r="G18">
        <v>710</v>
      </c>
      <c r="I18" t="s">
        <v>319</v>
      </c>
      <c r="J18" t="str">
        <f t="shared" si="0"/>
        <v>C_01_djistič nad 3x125 A do 3x160 A včetně</v>
      </c>
      <c r="L18" t="s">
        <v>325</v>
      </c>
    </row>
    <row r="19" spans="1:12" x14ac:dyDescent="0.2">
      <c r="A19" t="s">
        <v>533</v>
      </c>
      <c r="B19" t="s">
        <v>534</v>
      </c>
      <c r="C19">
        <v>5.31</v>
      </c>
      <c r="D19">
        <v>5.22</v>
      </c>
      <c r="E19">
        <v>4.41</v>
      </c>
      <c r="F19">
        <v>3.33</v>
      </c>
      <c r="G19">
        <v>4.4400000000000004</v>
      </c>
      <c r="I19" t="s">
        <v>319</v>
      </c>
      <c r="J19" t="str">
        <f t="shared" si="0"/>
        <v>C_01_djistič nad 3x160 A za každou 1 A</v>
      </c>
      <c r="L19" t="s">
        <v>328</v>
      </c>
    </row>
    <row r="20" spans="1:12" x14ac:dyDescent="0.2">
      <c r="A20" t="s">
        <v>19</v>
      </c>
      <c r="B20" t="s">
        <v>343</v>
      </c>
      <c r="C20">
        <v>1.77</v>
      </c>
      <c r="D20">
        <v>1.74</v>
      </c>
      <c r="E20">
        <v>1.47</v>
      </c>
      <c r="F20">
        <v>1.1100000000000001</v>
      </c>
      <c r="G20">
        <v>1.48</v>
      </c>
      <c r="I20" t="s">
        <v>319</v>
      </c>
      <c r="J20" t="str">
        <f t="shared" si="0"/>
        <v>C_01_djistič nad 1x25 A za každou 1 A</v>
      </c>
      <c r="L20" t="s">
        <v>326</v>
      </c>
    </row>
    <row r="21" spans="1:12" x14ac:dyDescent="0.2">
      <c r="A21" t="s">
        <v>20</v>
      </c>
      <c r="B21" t="s">
        <v>344</v>
      </c>
      <c r="I21" t="s">
        <v>319</v>
      </c>
      <c r="J21" t="str">
        <f t="shared" si="0"/>
        <v>C_01_d·        z platu za distribuované množství elektřiny:</v>
      </c>
      <c r="L21" t="s">
        <v>329</v>
      </c>
    </row>
    <row r="22" spans="1:12" x14ac:dyDescent="0.2">
      <c r="B22" t="s">
        <v>319</v>
      </c>
      <c r="C22" t="s">
        <v>570</v>
      </c>
      <c r="D22" t="s">
        <v>571</v>
      </c>
      <c r="E22" t="s">
        <v>572</v>
      </c>
      <c r="F22" t="s">
        <v>519</v>
      </c>
      <c r="G22" t="s">
        <v>6</v>
      </c>
      <c r="I22" t="s">
        <v>319</v>
      </c>
      <c r="J22" t="str">
        <f t="shared" si="0"/>
        <v>C_01_d</v>
      </c>
    </row>
    <row r="23" spans="1:12" x14ac:dyDescent="0.2">
      <c r="A23" t="s">
        <v>21</v>
      </c>
      <c r="B23" t="s">
        <v>345</v>
      </c>
      <c r="C23">
        <v>3224.16</v>
      </c>
      <c r="D23">
        <v>3846.57</v>
      </c>
      <c r="E23">
        <v>3068.87</v>
      </c>
      <c r="F23">
        <v>4278.2</v>
      </c>
      <c r="G23">
        <v>3639.46</v>
      </c>
      <c r="I23" t="s">
        <v>319</v>
      </c>
      <c r="J23" t="str">
        <f t="shared" si="0"/>
        <v>C_01_dKč/MWh</v>
      </c>
    </row>
    <row r="24" spans="1:12" x14ac:dyDescent="0.2">
      <c r="A24" t="s">
        <v>22</v>
      </c>
    </row>
    <row r="25" spans="1:12" x14ac:dyDescent="0.2">
      <c r="A25" t="s">
        <v>3</v>
      </c>
    </row>
    <row r="26" spans="1:12" x14ac:dyDescent="0.2">
      <c r="A26" t="s">
        <v>4</v>
      </c>
    </row>
    <row r="27" spans="1:12" x14ac:dyDescent="0.2">
      <c r="C27" t="s">
        <v>570</v>
      </c>
      <c r="D27" t="s">
        <v>571</v>
      </c>
      <c r="E27" t="s">
        <v>572</v>
      </c>
      <c r="F27" t="s">
        <v>519</v>
      </c>
      <c r="G27" t="s">
        <v>6</v>
      </c>
    </row>
    <row r="28" spans="1:12" x14ac:dyDescent="0.2">
      <c r="A28" t="s">
        <v>7</v>
      </c>
      <c r="B28" t="s">
        <v>346</v>
      </c>
      <c r="C28">
        <v>128</v>
      </c>
      <c r="D28">
        <v>126</v>
      </c>
      <c r="E28">
        <v>107</v>
      </c>
      <c r="F28">
        <v>94</v>
      </c>
      <c r="G28">
        <v>122</v>
      </c>
      <c r="I28" t="s">
        <v>320</v>
      </c>
      <c r="J28" t="str">
        <f>I28&amp;IF(A26="·        z platu za distribuované množství elektřiny v nízkém tarifu:","NT",)&amp;A28</f>
        <v>C_02_djistič do 3x10 A a do 1x25 A včetně</v>
      </c>
    </row>
    <row r="29" spans="1:12" x14ac:dyDescent="0.2">
      <c r="A29" t="s">
        <v>8</v>
      </c>
      <c r="B29" t="s">
        <v>347</v>
      </c>
      <c r="C29">
        <v>204</v>
      </c>
      <c r="D29">
        <v>201</v>
      </c>
      <c r="E29">
        <v>171</v>
      </c>
      <c r="F29">
        <v>151</v>
      </c>
      <c r="G29">
        <v>195</v>
      </c>
      <c r="I29" t="s">
        <v>320</v>
      </c>
      <c r="J29" t="str">
        <f t="shared" ref="J29:J44" si="1">I29&amp;IF(A27="·        z platu za distribuované množství elektřiny v nízkém tarifu:","NT",)&amp;A29</f>
        <v>C_02_djistič nad 3x10 A do 3x16 A včetně</v>
      </c>
    </row>
    <row r="30" spans="1:12" x14ac:dyDescent="0.2">
      <c r="A30" t="s">
        <v>9</v>
      </c>
      <c r="B30" t="s">
        <v>348</v>
      </c>
      <c r="C30">
        <v>255</v>
      </c>
      <c r="D30">
        <v>251</v>
      </c>
      <c r="E30">
        <v>214</v>
      </c>
      <c r="F30">
        <v>188</v>
      </c>
      <c r="G30">
        <v>244</v>
      </c>
      <c r="I30" t="s">
        <v>320</v>
      </c>
      <c r="J30" t="str">
        <f t="shared" si="1"/>
        <v>C_02_djistič nad 3x16 A do 3x20 A včetně</v>
      </c>
    </row>
    <row r="31" spans="1:12" x14ac:dyDescent="0.2">
      <c r="A31" t="s">
        <v>10</v>
      </c>
      <c r="B31" t="s">
        <v>349</v>
      </c>
      <c r="C31">
        <v>319</v>
      </c>
      <c r="D31">
        <v>314</v>
      </c>
      <c r="E31">
        <v>267</v>
      </c>
      <c r="F31">
        <v>236</v>
      </c>
      <c r="G31">
        <v>305</v>
      </c>
      <c r="I31" t="s">
        <v>320</v>
      </c>
      <c r="J31" t="str">
        <f t="shared" si="1"/>
        <v>C_02_djistič nad 3x20 A do 3x25 A včetně</v>
      </c>
    </row>
    <row r="32" spans="1:12" x14ac:dyDescent="0.2">
      <c r="A32" t="s">
        <v>11</v>
      </c>
      <c r="B32" t="s">
        <v>350</v>
      </c>
      <c r="C32">
        <v>408</v>
      </c>
      <c r="D32">
        <v>402</v>
      </c>
      <c r="E32">
        <v>342</v>
      </c>
      <c r="F32">
        <v>301</v>
      </c>
      <c r="G32">
        <v>390</v>
      </c>
      <c r="I32" t="s">
        <v>320</v>
      </c>
      <c r="J32" t="str">
        <f t="shared" si="1"/>
        <v>C_02_djistič nad 3x25 A do 3x32 A včetně</v>
      </c>
    </row>
    <row r="33" spans="1:10" x14ac:dyDescent="0.2">
      <c r="A33" t="s">
        <v>12</v>
      </c>
      <c r="B33" t="s">
        <v>351</v>
      </c>
      <c r="C33">
        <v>510</v>
      </c>
      <c r="D33">
        <v>503</v>
      </c>
      <c r="E33">
        <v>427</v>
      </c>
      <c r="F33">
        <v>377</v>
      </c>
      <c r="G33">
        <v>487</v>
      </c>
      <c r="I33" t="s">
        <v>320</v>
      </c>
      <c r="J33" t="str">
        <f t="shared" si="1"/>
        <v>C_02_djistič nad 3x32 A do 3x40 A včetně</v>
      </c>
    </row>
    <row r="34" spans="1:10" x14ac:dyDescent="0.2">
      <c r="A34" t="s">
        <v>13</v>
      </c>
      <c r="B34" t="s">
        <v>352</v>
      </c>
      <c r="C34">
        <v>638</v>
      </c>
      <c r="D34">
        <v>629</v>
      </c>
      <c r="E34">
        <v>534</v>
      </c>
      <c r="F34">
        <v>471</v>
      </c>
      <c r="G34">
        <v>609</v>
      </c>
      <c r="I34" t="s">
        <v>320</v>
      </c>
      <c r="J34" t="str">
        <f t="shared" si="1"/>
        <v>C_02_djistič nad 3x40 A do 3x50 A včetně</v>
      </c>
    </row>
    <row r="35" spans="1:10" x14ac:dyDescent="0.2">
      <c r="A35" t="s">
        <v>14</v>
      </c>
      <c r="B35" t="s">
        <v>353</v>
      </c>
      <c r="C35">
        <v>803</v>
      </c>
      <c r="D35">
        <v>792</v>
      </c>
      <c r="E35">
        <v>673</v>
      </c>
      <c r="F35">
        <v>593</v>
      </c>
      <c r="G35">
        <v>767</v>
      </c>
      <c r="I35" t="s">
        <v>320</v>
      </c>
      <c r="J35" t="str">
        <f t="shared" si="1"/>
        <v>C_02_djistič nad 3x50 A do 3x63 A včetně</v>
      </c>
    </row>
    <row r="36" spans="1:10" x14ac:dyDescent="0.2">
      <c r="A36" t="s">
        <v>15</v>
      </c>
      <c r="B36" t="s">
        <v>354</v>
      </c>
      <c r="C36">
        <v>1020</v>
      </c>
      <c r="D36">
        <v>1006</v>
      </c>
      <c r="E36">
        <v>854</v>
      </c>
      <c r="F36">
        <v>754</v>
      </c>
      <c r="G36">
        <v>974</v>
      </c>
      <c r="I36" t="s">
        <v>320</v>
      </c>
      <c r="J36" t="str">
        <f t="shared" si="1"/>
        <v>C_02_djistič nad 3x63 A do 3x80 A včetně</v>
      </c>
    </row>
    <row r="37" spans="1:10" x14ac:dyDescent="0.2">
      <c r="A37" t="s">
        <v>16</v>
      </c>
      <c r="B37" t="s">
        <v>355</v>
      </c>
      <c r="C37">
        <v>1275</v>
      </c>
      <c r="D37">
        <v>1257</v>
      </c>
      <c r="E37">
        <v>1068</v>
      </c>
      <c r="F37">
        <v>942</v>
      </c>
      <c r="G37">
        <v>1218</v>
      </c>
      <c r="I37" t="s">
        <v>320</v>
      </c>
      <c r="J37" t="str">
        <f t="shared" si="1"/>
        <v>C_02_djistič nad 3x80 A do 3x100 A včetně</v>
      </c>
    </row>
    <row r="38" spans="1:10" x14ac:dyDescent="0.2">
      <c r="A38" t="s">
        <v>17</v>
      </c>
      <c r="B38" t="s">
        <v>356</v>
      </c>
      <c r="C38">
        <v>1594</v>
      </c>
      <c r="D38">
        <v>1571</v>
      </c>
      <c r="E38">
        <v>1335</v>
      </c>
      <c r="F38">
        <v>1178</v>
      </c>
      <c r="G38">
        <v>1523</v>
      </c>
      <c r="I38" t="s">
        <v>320</v>
      </c>
      <c r="J38" t="str">
        <f t="shared" si="1"/>
        <v>C_02_djistič nad 3x100 A do 3x125 A včetně</v>
      </c>
    </row>
    <row r="39" spans="1:10" x14ac:dyDescent="0.2">
      <c r="A39" t="s">
        <v>18</v>
      </c>
      <c r="B39" t="s">
        <v>357</v>
      </c>
      <c r="C39">
        <v>2040</v>
      </c>
      <c r="D39">
        <v>2011</v>
      </c>
      <c r="E39">
        <v>1709</v>
      </c>
      <c r="F39">
        <v>1507</v>
      </c>
      <c r="G39">
        <v>1949</v>
      </c>
      <c r="I39" t="s">
        <v>320</v>
      </c>
      <c r="J39" t="str">
        <f t="shared" si="1"/>
        <v>C_02_djistič nad 3x125 A do 3x160 A včetně</v>
      </c>
    </row>
    <row r="40" spans="1:10" x14ac:dyDescent="0.2">
      <c r="A40" t="s">
        <v>533</v>
      </c>
      <c r="B40" t="s">
        <v>535</v>
      </c>
      <c r="C40">
        <v>12.75</v>
      </c>
      <c r="D40">
        <v>12.57</v>
      </c>
      <c r="E40">
        <v>10.68</v>
      </c>
      <c r="F40">
        <v>9.42</v>
      </c>
      <c r="G40">
        <v>12.18</v>
      </c>
      <c r="I40" t="s">
        <v>320</v>
      </c>
      <c r="J40" t="str">
        <f t="shared" si="1"/>
        <v>C_02_djistič nad 3x160 A za každou 1 A</v>
      </c>
    </row>
    <row r="41" spans="1:10" x14ac:dyDescent="0.2">
      <c r="A41" t="s">
        <v>19</v>
      </c>
      <c r="B41" t="s">
        <v>358</v>
      </c>
      <c r="C41">
        <v>4.25</v>
      </c>
      <c r="D41">
        <v>4.1900000000000004</v>
      </c>
      <c r="E41">
        <v>3.56</v>
      </c>
      <c r="F41">
        <v>3.14</v>
      </c>
      <c r="G41">
        <v>4.0599999999999996</v>
      </c>
      <c r="I41" t="s">
        <v>320</v>
      </c>
      <c r="J41" t="str">
        <f t="shared" si="1"/>
        <v>C_02_djistič nad 1x25 A za každou 1 A</v>
      </c>
    </row>
    <row r="42" spans="1:10" x14ac:dyDescent="0.2">
      <c r="A42" t="s">
        <v>20</v>
      </c>
      <c r="B42" t="s">
        <v>359</v>
      </c>
      <c r="I42" t="s">
        <v>320</v>
      </c>
      <c r="J42" t="str">
        <f t="shared" si="1"/>
        <v>C_02_d·        z platu za distribuované množství elektřiny:</v>
      </c>
    </row>
    <row r="43" spans="1:10" x14ac:dyDescent="0.2">
      <c r="B43" t="s">
        <v>320</v>
      </c>
      <c r="C43" t="s">
        <v>570</v>
      </c>
      <c r="D43" t="s">
        <v>571</v>
      </c>
      <c r="E43" t="s">
        <v>572</v>
      </c>
      <c r="F43" t="s">
        <v>519</v>
      </c>
      <c r="G43" t="s">
        <v>6</v>
      </c>
      <c r="I43" t="s">
        <v>320</v>
      </c>
      <c r="J43" t="str">
        <f t="shared" si="1"/>
        <v>C_02_d</v>
      </c>
    </row>
    <row r="44" spans="1:10" x14ac:dyDescent="0.2">
      <c r="A44" t="s">
        <v>21</v>
      </c>
      <c r="B44" t="s">
        <v>360</v>
      </c>
      <c r="C44">
        <v>2354.69</v>
      </c>
      <c r="D44">
        <v>2924.73</v>
      </c>
      <c r="E44">
        <v>2391.36</v>
      </c>
      <c r="F44">
        <v>3494.27</v>
      </c>
      <c r="G44">
        <v>2770.25</v>
      </c>
      <c r="I44" t="s">
        <v>320</v>
      </c>
      <c r="J44" t="str">
        <f t="shared" si="1"/>
        <v>C_02_dKč/MWh</v>
      </c>
    </row>
    <row r="45" spans="1:10" x14ac:dyDescent="0.2">
      <c r="A45" t="s">
        <v>23</v>
      </c>
    </row>
    <row r="46" spans="1:10" x14ac:dyDescent="0.2">
      <c r="A46" t="s">
        <v>3</v>
      </c>
    </row>
    <row r="47" spans="1:10" x14ac:dyDescent="0.2">
      <c r="A47" t="s">
        <v>4</v>
      </c>
    </row>
    <row r="48" spans="1:10" x14ac:dyDescent="0.2">
      <c r="C48" t="s">
        <v>570</v>
      </c>
      <c r="D48" t="s">
        <v>571</v>
      </c>
      <c r="E48" t="s">
        <v>572</v>
      </c>
      <c r="F48" t="s">
        <v>519</v>
      </c>
      <c r="G48" t="s">
        <v>6</v>
      </c>
    </row>
    <row r="49" spans="1:10" x14ac:dyDescent="0.2">
      <c r="A49" t="s">
        <v>7</v>
      </c>
      <c r="B49" t="s">
        <v>361</v>
      </c>
      <c r="C49">
        <v>724</v>
      </c>
      <c r="D49">
        <v>797</v>
      </c>
      <c r="E49">
        <v>632</v>
      </c>
      <c r="F49">
        <v>989</v>
      </c>
      <c r="G49">
        <v>736</v>
      </c>
      <c r="I49" t="s">
        <v>327</v>
      </c>
      <c r="J49" t="str">
        <f>I49&amp;IF(A47="·        z platu za distribuované množství elektřiny v nízkém tarifu:","NT",)&amp;A49</f>
        <v>C_03_djistič do 3x10 A a do 1x25 A včetně</v>
      </c>
    </row>
    <row r="50" spans="1:10" x14ac:dyDescent="0.2">
      <c r="A50" t="s">
        <v>8</v>
      </c>
      <c r="B50" t="s">
        <v>362</v>
      </c>
      <c r="C50">
        <v>1159</v>
      </c>
      <c r="D50">
        <v>1274</v>
      </c>
      <c r="E50">
        <v>1011</v>
      </c>
      <c r="F50">
        <v>1583</v>
      </c>
      <c r="G50">
        <v>1177</v>
      </c>
      <c r="I50" t="s">
        <v>327</v>
      </c>
      <c r="J50" t="str">
        <f t="shared" ref="J50:J65" si="2">I50&amp;IF(A48="·        z platu za distribuované množství elektřiny v nízkém tarifu:","NT",)&amp;A50</f>
        <v>C_03_djistič nad 3x10 A do 3x16 A včetně</v>
      </c>
    </row>
    <row r="51" spans="1:10" x14ac:dyDescent="0.2">
      <c r="A51" t="s">
        <v>9</v>
      </c>
      <c r="B51" t="s">
        <v>363</v>
      </c>
      <c r="C51">
        <v>1448</v>
      </c>
      <c r="D51">
        <v>1593</v>
      </c>
      <c r="E51">
        <v>1264</v>
      </c>
      <c r="F51">
        <v>1979</v>
      </c>
      <c r="G51">
        <v>1472</v>
      </c>
      <c r="I51" t="s">
        <v>327</v>
      </c>
      <c r="J51" t="str">
        <f t="shared" si="2"/>
        <v>C_03_djistič nad 3x16 A do 3x20 A včetně</v>
      </c>
    </row>
    <row r="52" spans="1:10" x14ac:dyDescent="0.2">
      <c r="A52" t="s">
        <v>10</v>
      </c>
      <c r="B52" t="s">
        <v>364</v>
      </c>
      <c r="C52">
        <v>1811</v>
      </c>
      <c r="D52">
        <v>1991</v>
      </c>
      <c r="E52">
        <v>1580</v>
      </c>
      <c r="F52">
        <v>2474</v>
      </c>
      <c r="G52">
        <v>1840</v>
      </c>
      <c r="I52" t="s">
        <v>327</v>
      </c>
      <c r="J52" t="str">
        <f t="shared" si="2"/>
        <v>C_03_djistič nad 3x20 A do 3x25 A včetně</v>
      </c>
    </row>
    <row r="53" spans="1:10" x14ac:dyDescent="0.2">
      <c r="A53" t="s">
        <v>11</v>
      </c>
      <c r="B53" t="s">
        <v>365</v>
      </c>
      <c r="C53">
        <v>2317</v>
      </c>
      <c r="D53">
        <v>2549</v>
      </c>
      <c r="E53">
        <v>2023</v>
      </c>
      <c r="F53">
        <v>3166</v>
      </c>
      <c r="G53">
        <v>2355</v>
      </c>
      <c r="I53" t="s">
        <v>327</v>
      </c>
      <c r="J53" t="str">
        <f t="shared" si="2"/>
        <v>C_03_djistič nad 3x25 A do 3x32 A včetně</v>
      </c>
    </row>
    <row r="54" spans="1:10" x14ac:dyDescent="0.2">
      <c r="A54" t="s">
        <v>12</v>
      </c>
      <c r="B54" t="s">
        <v>366</v>
      </c>
      <c r="C54">
        <v>2897</v>
      </c>
      <c r="D54">
        <v>3186</v>
      </c>
      <c r="E54">
        <v>2528</v>
      </c>
      <c r="F54">
        <v>3958</v>
      </c>
      <c r="G54">
        <v>2944</v>
      </c>
      <c r="I54" t="s">
        <v>327</v>
      </c>
      <c r="J54" t="str">
        <f t="shared" si="2"/>
        <v>C_03_djistič nad 3x32 A do 3x40 A včetně</v>
      </c>
    </row>
    <row r="55" spans="1:10" x14ac:dyDescent="0.2">
      <c r="A55" t="s">
        <v>13</v>
      </c>
      <c r="B55" t="s">
        <v>367</v>
      </c>
      <c r="C55">
        <v>3621</v>
      </c>
      <c r="D55">
        <v>3983</v>
      </c>
      <c r="E55">
        <v>3161</v>
      </c>
      <c r="F55">
        <v>4947</v>
      </c>
      <c r="G55">
        <v>3680</v>
      </c>
      <c r="I55" t="s">
        <v>327</v>
      </c>
      <c r="J55" t="str">
        <f t="shared" si="2"/>
        <v>C_03_djistič nad 3x40 A do 3x50 A včetně</v>
      </c>
    </row>
    <row r="56" spans="1:10" x14ac:dyDescent="0.2">
      <c r="A56" t="s">
        <v>14</v>
      </c>
      <c r="B56" t="s">
        <v>368</v>
      </c>
      <c r="C56">
        <v>4562</v>
      </c>
      <c r="D56">
        <v>5018</v>
      </c>
      <c r="E56">
        <v>3982</v>
      </c>
      <c r="F56">
        <v>6233</v>
      </c>
      <c r="G56">
        <v>4636</v>
      </c>
      <c r="I56" t="s">
        <v>327</v>
      </c>
      <c r="J56" t="str">
        <f t="shared" si="2"/>
        <v>C_03_djistič nad 3x50 A do 3x63 A včetně</v>
      </c>
    </row>
    <row r="57" spans="1:10" x14ac:dyDescent="0.2">
      <c r="A57" t="s">
        <v>15</v>
      </c>
      <c r="B57" t="s">
        <v>369</v>
      </c>
      <c r="C57">
        <v>5794</v>
      </c>
      <c r="D57">
        <v>6372</v>
      </c>
      <c r="E57">
        <v>5057</v>
      </c>
      <c r="F57">
        <v>7915</v>
      </c>
      <c r="G57">
        <v>5887</v>
      </c>
      <c r="I57" t="s">
        <v>327</v>
      </c>
      <c r="J57" t="str">
        <f t="shared" si="2"/>
        <v>C_03_djistič nad 3x63 A do 3x80 A včetně</v>
      </c>
    </row>
    <row r="58" spans="1:10" x14ac:dyDescent="0.2">
      <c r="A58" t="s">
        <v>16</v>
      </c>
      <c r="B58" t="s">
        <v>370</v>
      </c>
      <c r="C58">
        <v>7242</v>
      </c>
      <c r="D58">
        <v>7965</v>
      </c>
      <c r="E58">
        <v>6321</v>
      </c>
      <c r="F58">
        <v>9894</v>
      </c>
      <c r="G58">
        <v>7359</v>
      </c>
      <c r="I58" t="s">
        <v>327</v>
      </c>
      <c r="J58" t="str">
        <f t="shared" si="2"/>
        <v>C_03_djistič nad 3x80 A do 3x100 A včetně</v>
      </c>
    </row>
    <row r="59" spans="1:10" x14ac:dyDescent="0.2">
      <c r="A59" t="s">
        <v>17</v>
      </c>
      <c r="B59" t="s">
        <v>371</v>
      </c>
      <c r="C59">
        <v>9053</v>
      </c>
      <c r="D59">
        <v>9956</v>
      </c>
      <c r="E59">
        <v>7901</v>
      </c>
      <c r="F59">
        <v>12368</v>
      </c>
      <c r="G59">
        <v>9199</v>
      </c>
      <c r="I59" t="s">
        <v>327</v>
      </c>
      <c r="J59" t="str">
        <f t="shared" si="2"/>
        <v>C_03_djistič nad 3x100 A do 3x125 A včetně</v>
      </c>
    </row>
    <row r="60" spans="1:10" x14ac:dyDescent="0.2">
      <c r="A60" t="s">
        <v>18</v>
      </c>
      <c r="B60" t="s">
        <v>372</v>
      </c>
      <c r="C60">
        <v>11587</v>
      </c>
      <c r="D60">
        <v>12744</v>
      </c>
      <c r="E60">
        <v>10114</v>
      </c>
      <c r="F60">
        <v>15830</v>
      </c>
      <c r="G60">
        <v>11774</v>
      </c>
      <c r="I60" t="s">
        <v>327</v>
      </c>
      <c r="J60" t="str">
        <f t="shared" si="2"/>
        <v>C_03_djistič nad 3x125 A do 3x160 A včetně</v>
      </c>
    </row>
    <row r="61" spans="1:10" x14ac:dyDescent="0.2">
      <c r="A61" t="s">
        <v>533</v>
      </c>
      <c r="B61" t="s">
        <v>536</v>
      </c>
      <c r="C61">
        <v>72.42</v>
      </c>
      <c r="D61">
        <v>79.650000000000006</v>
      </c>
      <c r="E61">
        <v>63.21</v>
      </c>
      <c r="F61">
        <v>98.94</v>
      </c>
      <c r="G61">
        <v>73.59</v>
      </c>
      <c r="I61" t="s">
        <v>327</v>
      </c>
      <c r="J61" t="str">
        <f t="shared" si="2"/>
        <v>C_03_djistič nad 3x160 A za každou 1 A</v>
      </c>
    </row>
    <row r="62" spans="1:10" x14ac:dyDescent="0.2">
      <c r="A62" t="s">
        <v>19</v>
      </c>
      <c r="B62" t="s">
        <v>373</v>
      </c>
      <c r="C62">
        <v>24.14</v>
      </c>
      <c r="D62">
        <v>26.55</v>
      </c>
      <c r="E62">
        <v>21.07</v>
      </c>
      <c r="F62">
        <v>32.979999999999997</v>
      </c>
      <c r="G62">
        <v>24.53</v>
      </c>
      <c r="I62" t="s">
        <v>327</v>
      </c>
      <c r="J62" t="str">
        <f t="shared" si="2"/>
        <v>C_03_djistič nad 1x25 A za každou 1 A</v>
      </c>
    </row>
    <row r="63" spans="1:10" x14ac:dyDescent="0.2">
      <c r="A63" t="s">
        <v>20</v>
      </c>
      <c r="B63" t="s">
        <v>374</v>
      </c>
      <c r="I63" t="s">
        <v>327</v>
      </c>
      <c r="J63" t="str">
        <f t="shared" si="2"/>
        <v>C_03_d·        z platu za distribuované množství elektřiny:</v>
      </c>
    </row>
    <row r="64" spans="1:10" x14ac:dyDescent="0.2">
      <c r="B64" t="s">
        <v>327</v>
      </c>
      <c r="C64" t="s">
        <v>570</v>
      </c>
      <c r="D64" t="s">
        <v>571</v>
      </c>
      <c r="E64" t="s">
        <v>572</v>
      </c>
      <c r="F64" t="s">
        <v>519</v>
      </c>
      <c r="G64" t="s">
        <v>6</v>
      </c>
      <c r="I64" t="s">
        <v>327</v>
      </c>
      <c r="J64" t="str">
        <f t="shared" si="2"/>
        <v>C_03_d</v>
      </c>
    </row>
    <row r="65" spans="1:10" x14ac:dyDescent="0.2">
      <c r="A65" t="s">
        <v>21</v>
      </c>
      <c r="B65" t="s">
        <v>375</v>
      </c>
      <c r="C65">
        <v>1232</v>
      </c>
      <c r="D65">
        <v>1627.46</v>
      </c>
      <c r="E65">
        <v>1215.46</v>
      </c>
      <c r="F65">
        <v>1728.84</v>
      </c>
      <c r="G65">
        <v>1455.83</v>
      </c>
      <c r="I65" t="s">
        <v>327</v>
      </c>
      <c r="J65" t="str">
        <f t="shared" si="2"/>
        <v>C_03_dKč/MWh</v>
      </c>
    </row>
    <row r="66" spans="1:10" x14ac:dyDescent="0.2">
      <c r="A66" t="s">
        <v>24</v>
      </c>
    </row>
    <row r="67" spans="1:10" x14ac:dyDescent="0.2">
      <c r="A67" t="s">
        <v>3</v>
      </c>
    </row>
    <row r="68" spans="1:10" x14ac:dyDescent="0.2">
      <c r="A68" t="s">
        <v>4</v>
      </c>
    </row>
    <row r="69" spans="1:10" x14ac:dyDescent="0.2">
      <c r="C69" t="s">
        <v>570</v>
      </c>
      <c r="D69" t="s">
        <v>571</v>
      </c>
      <c r="E69" t="s">
        <v>572</v>
      </c>
      <c r="F69" t="s">
        <v>519</v>
      </c>
      <c r="G69" t="s">
        <v>6</v>
      </c>
    </row>
    <row r="70" spans="1:10" x14ac:dyDescent="0.2">
      <c r="A70" t="s">
        <v>7</v>
      </c>
      <c r="B70" t="s">
        <v>376</v>
      </c>
      <c r="C70">
        <v>171</v>
      </c>
      <c r="D70">
        <v>188</v>
      </c>
      <c r="E70">
        <v>163</v>
      </c>
      <c r="F70">
        <v>154</v>
      </c>
      <c r="G70">
        <v>191</v>
      </c>
      <c r="I70" t="s">
        <v>321</v>
      </c>
      <c r="J70" t="str">
        <f>I70&amp;IF(A68="·        z platu za distribuované množství elektřiny v nízkém tarifu:","NT",)&amp;A70</f>
        <v>C_25_djistič do 3x10 A a do 1x25 A včetně</v>
      </c>
    </row>
    <row r="71" spans="1:10" x14ac:dyDescent="0.2">
      <c r="A71" t="s">
        <v>8</v>
      </c>
      <c r="B71" t="s">
        <v>377</v>
      </c>
      <c r="C71">
        <v>274</v>
      </c>
      <c r="D71">
        <v>300</v>
      </c>
      <c r="E71">
        <v>260</v>
      </c>
      <c r="F71">
        <v>246</v>
      </c>
      <c r="G71">
        <v>306</v>
      </c>
      <c r="I71" t="s">
        <v>321</v>
      </c>
      <c r="J71" t="str">
        <f t="shared" ref="J71:J86" si="3">I71&amp;IF(A69="·        z platu za distribuované množství elektřiny v nízkém tarifu:","NT",)&amp;A71</f>
        <v>C_25_djistič nad 3x10 A do 3x16 A včetně</v>
      </c>
    </row>
    <row r="72" spans="1:10" x14ac:dyDescent="0.2">
      <c r="A72" t="s">
        <v>9</v>
      </c>
      <c r="B72" t="s">
        <v>378</v>
      </c>
      <c r="C72">
        <v>342</v>
      </c>
      <c r="D72">
        <v>375</v>
      </c>
      <c r="E72">
        <v>325</v>
      </c>
      <c r="F72">
        <v>307</v>
      </c>
      <c r="G72">
        <v>382</v>
      </c>
      <c r="I72" t="s">
        <v>321</v>
      </c>
      <c r="J72" t="str">
        <f t="shared" si="3"/>
        <v>C_25_djistič nad 3x16 A do 3x20 A včetně</v>
      </c>
    </row>
    <row r="73" spans="1:10" x14ac:dyDescent="0.2">
      <c r="A73" t="s">
        <v>10</v>
      </c>
      <c r="B73" t="s">
        <v>379</v>
      </c>
      <c r="C73">
        <v>428</v>
      </c>
      <c r="D73">
        <v>469</v>
      </c>
      <c r="E73">
        <v>407</v>
      </c>
      <c r="F73">
        <v>384</v>
      </c>
      <c r="G73">
        <v>478</v>
      </c>
      <c r="I73" t="s">
        <v>321</v>
      </c>
      <c r="J73" t="str">
        <f t="shared" si="3"/>
        <v>C_25_djistič nad 3x20 A do 3x25 A včetně</v>
      </c>
    </row>
    <row r="74" spans="1:10" x14ac:dyDescent="0.2">
      <c r="A74" t="s">
        <v>11</v>
      </c>
      <c r="B74" t="s">
        <v>380</v>
      </c>
      <c r="C74">
        <v>547</v>
      </c>
      <c r="D74">
        <v>600</v>
      </c>
      <c r="E74">
        <v>520</v>
      </c>
      <c r="F74">
        <v>492</v>
      </c>
      <c r="G74">
        <v>612</v>
      </c>
      <c r="I74" t="s">
        <v>321</v>
      </c>
      <c r="J74" t="str">
        <f t="shared" si="3"/>
        <v>C_25_djistič nad 3x25 A do 3x32 A včetně</v>
      </c>
    </row>
    <row r="75" spans="1:10" x14ac:dyDescent="0.2">
      <c r="A75" t="s">
        <v>12</v>
      </c>
      <c r="B75" t="s">
        <v>381</v>
      </c>
      <c r="C75">
        <v>684</v>
      </c>
      <c r="D75">
        <v>750</v>
      </c>
      <c r="E75">
        <v>650</v>
      </c>
      <c r="F75">
        <v>614</v>
      </c>
      <c r="G75">
        <v>764</v>
      </c>
      <c r="I75" t="s">
        <v>321</v>
      </c>
      <c r="J75" t="str">
        <f t="shared" si="3"/>
        <v>C_25_djistič nad 3x32 A do 3x40 A včetně</v>
      </c>
    </row>
    <row r="76" spans="1:10" x14ac:dyDescent="0.2">
      <c r="A76" t="s">
        <v>13</v>
      </c>
      <c r="B76" t="s">
        <v>382</v>
      </c>
      <c r="C76">
        <v>855</v>
      </c>
      <c r="D76">
        <v>938</v>
      </c>
      <c r="E76">
        <v>813</v>
      </c>
      <c r="F76">
        <v>768</v>
      </c>
      <c r="G76">
        <v>956</v>
      </c>
      <c r="I76" t="s">
        <v>321</v>
      </c>
      <c r="J76" t="str">
        <f t="shared" si="3"/>
        <v>C_25_djistič nad 3x40 A do 3x50 A včetně</v>
      </c>
    </row>
    <row r="77" spans="1:10" x14ac:dyDescent="0.2">
      <c r="A77" t="s">
        <v>14</v>
      </c>
      <c r="B77" t="s">
        <v>383</v>
      </c>
      <c r="C77">
        <v>1077</v>
      </c>
      <c r="D77">
        <v>1181</v>
      </c>
      <c r="E77">
        <v>1024</v>
      </c>
      <c r="F77">
        <v>968</v>
      </c>
      <c r="G77">
        <v>1204</v>
      </c>
      <c r="I77" t="s">
        <v>321</v>
      </c>
      <c r="J77" t="str">
        <f t="shared" si="3"/>
        <v>C_25_djistič nad 3x50 A do 3x63 A včetně</v>
      </c>
    </row>
    <row r="78" spans="1:10" x14ac:dyDescent="0.2">
      <c r="A78" t="s">
        <v>15</v>
      </c>
      <c r="B78" t="s">
        <v>384</v>
      </c>
      <c r="C78">
        <v>1368</v>
      </c>
      <c r="D78">
        <v>1500</v>
      </c>
      <c r="E78">
        <v>1301</v>
      </c>
      <c r="F78">
        <v>1229</v>
      </c>
      <c r="G78">
        <v>1529</v>
      </c>
      <c r="I78" t="s">
        <v>321</v>
      </c>
      <c r="J78" t="str">
        <f t="shared" si="3"/>
        <v>C_25_djistič nad 3x63 A do 3x80 A včetně</v>
      </c>
    </row>
    <row r="79" spans="1:10" x14ac:dyDescent="0.2">
      <c r="A79" t="s">
        <v>16</v>
      </c>
      <c r="B79" t="s">
        <v>385</v>
      </c>
      <c r="C79">
        <v>1710</v>
      </c>
      <c r="D79">
        <v>1875</v>
      </c>
      <c r="E79">
        <v>1626</v>
      </c>
      <c r="F79">
        <v>1536</v>
      </c>
      <c r="G79">
        <v>1911</v>
      </c>
      <c r="I79" t="s">
        <v>321</v>
      </c>
      <c r="J79" t="str">
        <f t="shared" si="3"/>
        <v>C_25_djistič nad 3x80 A do 3x100 A včetně</v>
      </c>
    </row>
    <row r="80" spans="1:10" x14ac:dyDescent="0.2">
      <c r="A80" t="s">
        <v>17</v>
      </c>
      <c r="B80" t="s">
        <v>386</v>
      </c>
      <c r="C80">
        <v>2138</v>
      </c>
      <c r="D80">
        <v>2344</v>
      </c>
      <c r="E80">
        <v>2033</v>
      </c>
      <c r="F80">
        <v>1920</v>
      </c>
      <c r="G80">
        <v>2389</v>
      </c>
      <c r="I80" t="s">
        <v>321</v>
      </c>
      <c r="J80" t="str">
        <f t="shared" si="3"/>
        <v>C_25_djistič nad 3x100 A do 3x125 A včetně</v>
      </c>
    </row>
    <row r="81" spans="1:10" x14ac:dyDescent="0.2">
      <c r="A81" t="s">
        <v>18</v>
      </c>
      <c r="B81" t="s">
        <v>387</v>
      </c>
      <c r="C81">
        <v>2736</v>
      </c>
      <c r="D81">
        <v>3000</v>
      </c>
      <c r="E81">
        <v>2602</v>
      </c>
      <c r="F81">
        <v>2458</v>
      </c>
      <c r="G81">
        <v>3058</v>
      </c>
      <c r="I81" t="s">
        <v>321</v>
      </c>
      <c r="J81" t="str">
        <f t="shared" si="3"/>
        <v>C_25_djistič nad 3x125 A do 3x160 A včetně</v>
      </c>
    </row>
    <row r="82" spans="1:10" x14ac:dyDescent="0.2">
      <c r="A82" t="s">
        <v>533</v>
      </c>
      <c r="B82" t="s">
        <v>537</v>
      </c>
      <c r="C82">
        <v>17.100000000000001</v>
      </c>
      <c r="D82">
        <v>18.75</v>
      </c>
      <c r="E82">
        <v>16.260000000000002</v>
      </c>
      <c r="F82">
        <v>15.36</v>
      </c>
      <c r="G82">
        <v>19.11</v>
      </c>
      <c r="I82" t="s">
        <v>321</v>
      </c>
      <c r="J82" t="str">
        <f t="shared" si="3"/>
        <v>C_25_djistič nad 3x160 A za každou 1 A</v>
      </c>
    </row>
    <row r="83" spans="1:10" x14ac:dyDescent="0.2">
      <c r="A83" t="s">
        <v>19</v>
      </c>
      <c r="B83" t="s">
        <v>388</v>
      </c>
      <c r="C83">
        <v>5.7</v>
      </c>
      <c r="D83">
        <v>6.25</v>
      </c>
      <c r="E83">
        <v>5.42</v>
      </c>
      <c r="F83">
        <v>5.12</v>
      </c>
      <c r="G83">
        <v>6.37</v>
      </c>
      <c r="I83" t="s">
        <v>321</v>
      </c>
      <c r="J83" t="str">
        <f t="shared" si="3"/>
        <v>C_25_djistič nad 1x25 A za každou 1 A</v>
      </c>
    </row>
    <row r="84" spans="1:10" x14ac:dyDescent="0.2">
      <c r="A84" t="s">
        <v>25</v>
      </c>
      <c r="B84" t="s">
        <v>389</v>
      </c>
      <c r="I84" t="s">
        <v>321</v>
      </c>
      <c r="J84" t="str">
        <f t="shared" si="3"/>
        <v>C_25_d·        z platu za distribuované množství elektřiny ve vysokém tarifu:</v>
      </c>
    </row>
    <row r="85" spans="1:10" x14ac:dyDescent="0.2">
      <c r="B85" t="s">
        <v>321</v>
      </c>
      <c r="C85" t="s">
        <v>570</v>
      </c>
      <c r="D85" t="s">
        <v>571</v>
      </c>
      <c r="E85" t="s">
        <v>572</v>
      </c>
      <c r="F85" t="s">
        <v>519</v>
      </c>
      <c r="G85" t="s">
        <v>6</v>
      </c>
      <c r="I85" t="s">
        <v>321</v>
      </c>
      <c r="J85" t="str">
        <f t="shared" si="3"/>
        <v>C_25_d</v>
      </c>
    </row>
    <row r="86" spans="1:10" x14ac:dyDescent="0.2">
      <c r="A86" t="s">
        <v>21</v>
      </c>
      <c r="B86" t="s">
        <v>390</v>
      </c>
      <c r="C86">
        <v>2193.87</v>
      </c>
      <c r="D86">
        <v>2854.26</v>
      </c>
      <c r="E86">
        <v>2294.0500000000002</v>
      </c>
      <c r="F86">
        <v>2816.22</v>
      </c>
      <c r="G86">
        <v>2792.56</v>
      </c>
      <c r="I86" t="s">
        <v>321</v>
      </c>
      <c r="J86" t="str">
        <f t="shared" si="3"/>
        <v>C_25_dKč/MWh</v>
      </c>
    </row>
    <row r="87" spans="1:10" x14ac:dyDescent="0.2">
      <c r="A87" t="s">
        <v>26</v>
      </c>
      <c r="B87" t="s">
        <v>391</v>
      </c>
      <c r="I87" t="s">
        <v>321</v>
      </c>
      <c r="J87" t="str">
        <f t="shared" ref="J87:J89" si="4">I87&amp;IF(A85="·        z platu za distribuované množství elektřiny v nízkém tarifu:","NT",)&amp;A87</f>
        <v>C_25_d·        z platu za distribuované množství elektřiny v nízkém tarifu:</v>
      </c>
    </row>
    <row r="88" spans="1:10" x14ac:dyDescent="0.2">
      <c r="B88" t="s">
        <v>321</v>
      </c>
      <c r="C88" t="s">
        <v>570</v>
      </c>
      <c r="D88" t="s">
        <v>571</v>
      </c>
      <c r="E88" t="s">
        <v>572</v>
      </c>
      <c r="F88" t="s">
        <v>519</v>
      </c>
      <c r="G88" t="s">
        <v>6</v>
      </c>
      <c r="I88" t="s">
        <v>321</v>
      </c>
      <c r="J88" t="str">
        <f t="shared" si="4"/>
        <v>C_25_d</v>
      </c>
    </row>
    <row r="89" spans="1:10" x14ac:dyDescent="0.2">
      <c r="A89" t="s">
        <v>21</v>
      </c>
      <c r="B89" t="s">
        <v>392</v>
      </c>
      <c r="C89">
        <v>438.09</v>
      </c>
      <c r="D89">
        <v>450.43</v>
      </c>
      <c r="E89">
        <v>206.48</v>
      </c>
      <c r="F89">
        <v>201.76</v>
      </c>
      <c r="G89">
        <v>205.13</v>
      </c>
      <c r="I89" t="s">
        <v>321</v>
      </c>
      <c r="J89" t="str">
        <f t="shared" si="4"/>
        <v>C_25_dNTKč/MWh</v>
      </c>
    </row>
    <row r="90" spans="1:10" x14ac:dyDescent="0.2">
      <c r="A90" t="s">
        <v>27</v>
      </c>
    </row>
    <row r="91" spans="1:10" x14ac:dyDescent="0.2">
      <c r="A91" t="s">
        <v>3</v>
      </c>
    </row>
    <row r="92" spans="1:10" x14ac:dyDescent="0.2">
      <c r="A92" t="s">
        <v>28</v>
      </c>
    </row>
    <row r="93" spans="1:10" x14ac:dyDescent="0.2">
      <c r="C93" t="s">
        <v>570</v>
      </c>
      <c r="D93" t="s">
        <v>571</v>
      </c>
      <c r="E93" t="s">
        <v>572</v>
      </c>
      <c r="F93" t="s">
        <v>519</v>
      </c>
      <c r="G93" t="s">
        <v>6</v>
      </c>
    </row>
    <row r="94" spans="1:10" ht="15.75" customHeight="1" x14ac:dyDescent="0.2">
      <c r="A94" t="s">
        <v>7</v>
      </c>
      <c r="B94" t="s">
        <v>393</v>
      </c>
      <c r="C94">
        <v>449</v>
      </c>
      <c r="D94">
        <v>470</v>
      </c>
      <c r="E94">
        <v>406</v>
      </c>
      <c r="F94">
        <v>488</v>
      </c>
      <c r="G94">
        <v>501</v>
      </c>
      <c r="I94" t="s">
        <v>322</v>
      </c>
      <c r="J94" t="str">
        <f>I94&amp;IF(A92="·        z platu za distribuované množství elektřiny v nízkém tarifu:","NT",)&amp;A94</f>
        <v>C_26_djistič do 3x10 A a do 1x25 A včetně</v>
      </c>
    </row>
    <row r="95" spans="1:10" x14ac:dyDescent="0.2">
      <c r="A95" t="s">
        <v>8</v>
      </c>
      <c r="B95" t="s">
        <v>394</v>
      </c>
      <c r="C95">
        <v>719</v>
      </c>
      <c r="D95">
        <v>752</v>
      </c>
      <c r="E95">
        <v>650</v>
      </c>
      <c r="F95">
        <v>781</v>
      </c>
      <c r="G95">
        <v>802</v>
      </c>
      <c r="I95" t="s">
        <v>322</v>
      </c>
      <c r="J95" t="str">
        <f t="shared" ref="J95:J110" si="5">I95&amp;IF(A93="·        z platu za distribuované množství elektřiny v nízkém tarifu:","NT",)&amp;A95</f>
        <v>C_26_djistič nad 3x10 A do 3x16 A včetně</v>
      </c>
    </row>
    <row r="96" spans="1:10" x14ac:dyDescent="0.2">
      <c r="A96" t="s">
        <v>9</v>
      </c>
      <c r="B96" t="s">
        <v>395</v>
      </c>
      <c r="C96">
        <v>898</v>
      </c>
      <c r="D96">
        <v>940</v>
      </c>
      <c r="E96">
        <v>812</v>
      </c>
      <c r="F96">
        <v>977</v>
      </c>
      <c r="G96">
        <v>1003</v>
      </c>
      <c r="I96" t="s">
        <v>322</v>
      </c>
      <c r="J96" t="str">
        <f t="shared" si="5"/>
        <v>C_26_djistič nad 3x16 A do 3x20 A včetně</v>
      </c>
    </row>
    <row r="97" spans="1:10" x14ac:dyDescent="0.2">
      <c r="A97" t="s">
        <v>10</v>
      </c>
      <c r="B97" t="s">
        <v>396</v>
      </c>
      <c r="C97">
        <v>1123</v>
      </c>
      <c r="D97">
        <v>1175</v>
      </c>
      <c r="E97">
        <v>1016</v>
      </c>
      <c r="F97">
        <v>1221</v>
      </c>
      <c r="G97">
        <v>1253</v>
      </c>
      <c r="I97" t="s">
        <v>322</v>
      </c>
      <c r="J97" t="str">
        <f t="shared" si="5"/>
        <v>C_26_djistič nad 3x20 A do 3x25 A včetně</v>
      </c>
    </row>
    <row r="98" spans="1:10" x14ac:dyDescent="0.2">
      <c r="A98" t="s">
        <v>11</v>
      </c>
      <c r="B98" t="s">
        <v>397</v>
      </c>
      <c r="C98">
        <v>1437</v>
      </c>
      <c r="D98">
        <v>1503</v>
      </c>
      <c r="E98">
        <v>1300</v>
      </c>
      <c r="F98">
        <v>1563</v>
      </c>
      <c r="G98">
        <v>1604</v>
      </c>
      <c r="I98" t="s">
        <v>322</v>
      </c>
      <c r="J98" t="str">
        <f t="shared" si="5"/>
        <v>C_26_djistič nad 3x25 A do 3x32 A včetně</v>
      </c>
    </row>
    <row r="99" spans="1:10" x14ac:dyDescent="0.2">
      <c r="A99" t="s">
        <v>12</v>
      </c>
      <c r="B99" t="s">
        <v>398</v>
      </c>
      <c r="C99">
        <v>1796</v>
      </c>
      <c r="D99">
        <v>1879</v>
      </c>
      <c r="E99">
        <v>1625</v>
      </c>
      <c r="F99">
        <v>1954</v>
      </c>
      <c r="G99">
        <v>2005</v>
      </c>
      <c r="I99" t="s">
        <v>322</v>
      </c>
      <c r="J99" t="str">
        <f t="shared" si="5"/>
        <v>C_26_djistič nad 3x32 A do 3x40 A včetně</v>
      </c>
    </row>
    <row r="100" spans="1:10" x14ac:dyDescent="0.2">
      <c r="A100" t="s">
        <v>13</v>
      </c>
      <c r="B100" t="s">
        <v>399</v>
      </c>
      <c r="C100">
        <v>2246</v>
      </c>
      <c r="D100">
        <v>2349</v>
      </c>
      <c r="E100">
        <v>2031</v>
      </c>
      <c r="F100">
        <v>2442</v>
      </c>
      <c r="G100">
        <v>2507</v>
      </c>
      <c r="I100" t="s">
        <v>322</v>
      </c>
      <c r="J100" t="str">
        <f t="shared" si="5"/>
        <v>C_26_djistič nad 3x40 A do 3x50 A včetně</v>
      </c>
    </row>
    <row r="101" spans="1:10" x14ac:dyDescent="0.2">
      <c r="A101" t="s">
        <v>14</v>
      </c>
      <c r="B101" t="s">
        <v>400</v>
      </c>
      <c r="C101">
        <v>2829</v>
      </c>
      <c r="D101">
        <v>2960</v>
      </c>
      <c r="E101">
        <v>2559</v>
      </c>
      <c r="F101">
        <v>3077</v>
      </c>
      <c r="G101">
        <v>3158</v>
      </c>
      <c r="I101" t="s">
        <v>322</v>
      </c>
      <c r="J101" t="str">
        <f t="shared" si="5"/>
        <v>C_26_djistič nad 3x50 A do 3x63 A včetně</v>
      </c>
    </row>
    <row r="102" spans="1:10" x14ac:dyDescent="0.2">
      <c r="A102" t="s">
        <v>15</v>
      </c>
      <c r="B102" t="s">
        <v>401</v>
      </c>
      <c r="C102">
        <v>3593</v>
      </c>
      <c r="D102">
        <v>3758</v>
      </c>
      <c r="E102">
        <v>3250</v>
      </c>
      <c r="F102">
        <v>3907</v>
      </c>
      <c r="G102">
        <v>4010</v>
      </c>
      <c r="I102" t="s">
        <v>322</v>
      </c>
      <c r="J102" t="str">
        <f t="shared" si="5"/>
        <v>C_26_djistič nad 3x63 A do 3x80 A včetně</v>
      </c>
    </row>
    <row r="103" spans="1:10" x14ac:dyDescent="0.2">
      <c r="A103" t="s">
        <v>16</v>
      </c>
      <c r="B103" t="s">
        <v>402</v>
      </c>
      <c r="C103">
        <v>4491</v>
      </c>
      <c r="D103">
        <v>4698</v>
      </c>
      <c r="E103">
        <v>4062</v>
      </c>
      <c r="F103">
        <v>4884</v>
      </c>
      <c r="G103">
        <v>5013</v>
      </c>
      <c r="I103" t="s">
        <v>322</v>
      </c>
      <c r="J103" t="str">
        <f t="shared" si="5"/>
        <v>C_26_djistič nad 3x80 A do 3x100 A včetně</v>
      </c>
    </row>
    <row r="104" spans="1:10" x14ac:dyDescent="0.2">
      <c r="A104" t="s">
        <v>17</v>
      </c>
      <c r="B104" t="s">
        <v>403</v>
      </c>
      <c r="C104">
        <v>5614</v>
      </c>
      <c r="D104">
        <v>5873</v>
      </c>
      <c r="E104">
        <v>5078</v>
      </c>
      <c r="F104">
        <v>6105</v>
      </c>
      <c r="G104">
        <v>6266</v>
      </c>
      <c r="I104" t="s">
        <v>322</v>
      </c>
      <c r="J104" t="str">
        <f t="shared" si="5"/>
        <v>C_26_djistič nad 3x100 A do 3x125 A včetně</v>
      </c>
    </row>
    <row r="105" spans="1:10" x14ac:dyDescent="0.2">
      <c r="A105" t="s">
        <v>18</v>
      </c>
      <c r="B105" t="s">
        <v>404</v>
      </c>
      <c r="C105">
        <v>7186</v>
      </c>
      <c r="D105">
        <v>7517</v>
      </c>
      <c r="E105">
        <v>6499</v>
      </c>
      <c r="F105">
        <v>7814</v>
      </c>
      <c r="G105">
        <v>8021</v>
      </c>
      <c r="I105" t="s">
        <v>322</v>
      </c>
      <c r="J105" t="str">
        <f t="shared" si="5"/>
        <v>C_26_djistič nad 3x125 A do 3x160 A včetně</v>
      </c>
    </row>
    <row r="106" spans="1:10" x14ac:dyDescent="0.2">
      <c r="A106" t="s">
        <v>533</v>
      </c>
      <c r="B106" t="s">
        <v>538</v>
      </c>
      <c r="C106">
        <v>44.91</v>
      </c>
      <c r="D106">
        <v>46.98</v>
      </c>
      <c r="E106">
        <v>40.619999999999997</v>
      </c>
      <c r="F106">
        <v>48.84</v>
      </c>
      <c r="G106">
        <v>50.13</v>
      </c>
      <c r="I106" t="s">
        <v>322</v>
      </c>
      <c r="J106" t="str">
        <f t="shared" si="5"/>
        <v>C_26_djistič nad 3x160 A za každou 1 A</v>
      </c>
    </row>
    <row r="107" spans="1:10" x14ac:dyDescent="0.2">
      <c r="A107" t="s">
        <v>19</v>
      </c>
      <c r="B107" t="s">
        <v>405</v>
      </c>
      <c r="C107">
        <v>14.97</v>
      </c>
      <c r="D107">
        <v>15.66</v>
      </c>
      <c r="E107">
        <v>13.54</v>
      </c>
      <c r="F107">
        <v>16.28</v>
      </c>
      <c r="G107">
        <v>16.71</v>
      </c>
      <c r="I107" t="s">
        <v>322</v>
      </c>
      <c r="J107" t="str">
        <f t="shared" si="5"/>
        <v>C_26_djistič nad 1x25 A za každou 1 A</v>
      </c>
    </row>
    <row r="108" spans="1:10" x14ac:dyDescent="0.2">
      <c r="A108" t="s">
        <v>25</v>
      </c>
      <c r="B108" t="s">
        <v>406</v>
      </c>
      <c r="I108" t="s">
        <v>322</v>
      </c>
      <c r="J108" t="str">
        <f t="shared" si="5"/>
        <v>C_26_d·        z platu za distribuované množství elektřiny ve vysokém tarifu:</v>
      </c>
    </row>
    <row r="109" spans="1:10" x14ac:dyDescent="0.2">
      <c r="B109" t="s">
        <v>322</v>
      </c>
      <c r="C109" t="s">
        <v>570</v>
      </c>
      <c r="D109" t="s">
        <v>571</v>
      </c>
      <c r="E109" t="s">
        <v>572</v>
      </c>
      <c r="F109" t="s">
        <v>519</v>
      </c>
      <c r="G109" t="s">
        <v>6</v>
      </c>
      <c r="I109" t="s">
        <v>322</v>
      </c>
      <c r="J109" t="str">
        <f t="shared" si="5"/>
        <v>C_26_d</v>
      </c>
    </row>
    <row r="110" spans="1:10" x14ac:dyDescent="0.2">
      <c r="A110" t="s">
        <v>21</v>
      </c>
      <c r="B110" t="s">
        <v>407</v>
      </c>
      <c r="C110">
        <v>1413.55</v>
      </c>
      <c r="D110">
        <v>1478.28</v>
      </c>
      <c r="E110">
        <v>1133.8900000000001</v>
      </c>
      <c r="F110">
        <v>1693.07</v>
      </c>
      <c r="G110">
        <v>1415.44</v>
      </c>
      <c r="I110" t="s">
        <v>322</v>
      </c>
      <c r="J110" t="str">
        <f t="shared" si="5"/>
        <v>C_26_dKč/MWh</v>
      </c>
    </row>
    <row r="111" spans="1:10" x14ac:dyDescent="0.2">
      <c r="A111" t="s">
        <v>26</v>
      </c>
      <c r="B111" t="s">
        <v>408</v>
      </c>
      <c r="I111" t="s">
        <v>322</v>
      </c>
      <c r="J111" t="str">
        <f t="shared" ref="J111:J113" si="6">I111&amp;IF(A109="·        z platu za distribuované množství elektřiny v nízkém tarifu:","NT",)&amp;A111</f>
        <v>C_26_d·        z platu za distribuované množství elektřiny v nízkém tarifu:</v>
      </c>
    </row>
    <row r="112" spans="1:10" x14ac:dyDescent="0.2">
      <c r="B112" t="s">
        <v>322</v>
      </c>
      <c r="C112" t="s">
        <v>570</v>
      </c>
      <c r="D112" t="s">
        <v>571</v>
      </c>
      <c r="E112" t="s">
        <v>572</v>
      </c>
      <c r="F112" t="s">
        <v>519</v>
      </c>
      <c r="G112" t="s">
        <v>6</v>
      </c>
      <c r="I112" t="s">
        <v>322</v>
      </c>
      <c r="J112" t="str">
        <f t="shared" si="6"/>
        <v>C_26_d</v>
      </c>
    </row>
    <row r="113" spans="1:10" x14ac:dyDescent="0.2">
      <c r="A113" t="s">
        <v>21</v>
      </c>
      <c r="B113" t="s">
        <v>409</v>
      </c>
      <c r="C113">
        <v>438.09</v>
      </c>
      <c r="D113">
        <v>450.43</v>
      </c>
      <c r="E113">
        <v>206.48</v>
      </c>
      <c r="F113">
        <v>201.76</v>
      </c>
      <c r="G113">
        <v>205.13</v>
      </c>
      <c r="I113" t="s">
        <v>322</v>
      </c>
      <c r="J113" t="str">
        <f t="shared" si="6"/>
        <v>C_26_dNTKč/MWh</v>
      </c>
    </row>
    <row r="114" spans="1:10" x14ac:dyDescent="0.2">
      <c r="A114" t="s">
        <v>29</v>
      </c>
    </row>
    <row r="115" spans="1:10" x14ac:dyDescent="0.2">
      <c r="A115" t="s">
        <v>3</v>
      </c>
    </row>
    <row r="116" spans="1:10" x14ac:dyDescent="0.2">
      <c r="A116" t="s">
        <v>4</v>
      </c>
    </row>
    <row r="117" spans="1:10" x14ac:dyDescent="0.2">
      <c r="C117" t="s">
        <v>570</v>
      </c>
      <c r="D117" t="s">
        <v>571</v>
      </c>
      <c r="E117" t="s">
        <v>572</v>
      </c>
      <c r="F117" t="s">
        <v>519</v>
      </c>
      <c r="G117" t="s">
        <v>6</v>
      </c>
    </row>
    <row r="118" spans="1:10" x14ac:dyDescent="0.2">
      <c r="A118" t="s">
        <v>7</v>
      </c>
      <c r="B118" t="s">
        <v>410</v>
      </c>
      <c r="C118">
        <v>162</v>
      </c>
      <c r="D118">
        <v>178</v>
      </c>
      <c r="E118">
        <v>155</v>
      </c>
      <c r="F118">
        <v>146</v>
      </c>
      <c r="G118">
        <v>185</v>
      </c>
      <c r="I118" t="s">
        <v>323</v>
      </c>
      <c r="J118" t="str">
        <f>I118&amp;IF(A116="·        z platu za distribuované množství elektřiny v nízkém tarifu:","NT",)&amp;A118</f>
        <v>C_27_djistič do 3x10 A a do 1x25 A včetně</v>
      </c>
    </row>
    <row r="119" spans="1:10" x14ac:dyDescent="0.2">
      <c r="A119" t="s">
        <v>8</v>
      </c>
      <c r="B119" t="s">
        <v>411</v>
      </c>
      <c r="C119">
        <v>260</v>
      </c>
      <c r="D119">
        <v>285</v>
      </c>
      <c r="E119">
        <v>247</v>
      </c>
      <c r="F119">
        <v>233</v>
      </c>
      <c r="G119">
        <v>295</v>
      </c>
      <c r="I119" t="s">
        <v>323</v>
      </c>
      <c r="J119" t="str">
        <f t="shared" ref="J119:J134" si="7">I119&amp;IF(A117="·        z platu za distribuované množství elektřiny v nízkém tarifu:","NT",)&amp;A119</f>
        <v>C_27_djistič nad 3x10 A do 3x16 A včetně</v>
      </c>
    </row>
    <row r="120" spans="1:10" x14ac:dyDescent="0.2">
      <c r="A120" t="s">
        <v>9</v>
      </c>
      <c r="B120" t="s">
        <v>412</v>
      </c>
      <c r="C120">
        <v>325</v>
      </c>
      <c r="D120">
        <v>356</v>
      </c>
      <c r="E120">
        <v>309</v>
      </c>
      <c r="F120">
        <v>292</v>
      </c>
      <c r="G120">
        <v>369</v>
      </c>
      <c r="I120" t="s">
        <v>323</v>
      </c>
      <c r="J120" t="str">
        <f t="shared" si="7"/>
        <v>C_27_djistič nad 3x16 A do 3x20 A včetně</v>
      </c>
    </row>
    <row r="121" spans="1:10" x14ac:dyDescent="0.2">
      <c r="A121" t="s">
        <v>10</v>
      </c>
      <c r="B121" t="s">
        <v>413</v>
      </c>
      <c r="C121">
        <v>406</v>
      </c>
      <c r="D121">
        <v>446</v>
      </c>
      <c r="E121">
        <v>386</v>
      </c>
      <c r="F121">
        <v>365</v>
      </c>
      <c r="G121">
        <v>462</v>
      </c>
      <c r="I121" t="s">
        <v>323</v>
      </c>
      <c r="J121" t="str">
        <f t="shared" si="7"/>
        <v>C_27_djistič nad 3x20 A do 3x25 A včetně</v>
      </c>
    </row>
    <row r="122" spans="1:10" x14ac:dyDescent="0.2">
      <c r="A122" t="s">
        <v>11</v>
      </c>
      <c r="B122" t="s">
        <v>414</v>
      </c>
      <c r="C122">
        <v>519</v>
      </c>
      <c r="D122">
        <v>570</v>
      </c>
      <c r="E122">
        <v>494</v>
      </c>
      <c r="F122">
        <v>467</v>
      </c>
      <c r="G122">
        <v>591</v>
      </c>
      <c r="I122" t="s">
        <v>323</v>
      </c>
      <c r="J122" t="str">
        <f t="shared" si="7"/>
        <v>C_27_djistič nad 3x25 A do 3x32 A včetně</v>
      </c>
    </row>
    <row r="123" spans="1:10" x14ac:dyDescent="0.2">
      <c r="A123" t="s">
        <v>12</v>
      </c>
      <c r="B123" t="s">
        <v>415</v>
      </c>
      <c r="C123">
        <v>649</v>
      </c>
      <c r="D123">
        <v>713</v>
      </c>
      <c r="E123">
        <v>618</v>
      </c>
      <c r="F123">
        <v>584</v>
      </c>
      <c r="G123">
        <v>739</v>
      </c>
      <c r="I123" t="s">
        <v>323</v>
      </c>
      <c r="J123" t="str">
        <f t="shared" si="7"/>
        <v>C_27_djistič nad 3x32 A do 3x40 A včetně</v>
      </c>
    </row>
    <row r="124" spans="1:10" x14ac:dyDescent="0.2">
      <c r="A124" t="s">
        <v>13</v>
      </c>
      <c r="B124" t="s">
        <v>416</v>
      </c>
      <c r="C124">
        <v>812</v>
      </c>
      <c r="D124">
        <v>891</v>
      </c>
      <c r="E124">
        <v>773</v>
      </c>
      <c r="F124">
        <v>730</v>
      </c>
      <c r="G124">
        <v>923</v>
      </c>
      <c r="I124" t="s">
        <v>323</v>
      </c>
      <c r="J124" t="str">
        <f t="shared" si="7"/>
        <v>C_27_djistič nad 3x40 A do 3x50 A včetně</v>
      </c>
    </row>
    <row r="125" spans="1:10" x14ac:dyDescent="0.2">
      <c r="A125" t="s">
        <v>14</v>
      </c>
      <c r="B125" t="s">
        <v>417</v>
      </c>
      <c r="C125">
        <v>1022</v>
      </c>
      <c r="D125">
        <v>1123</v>
      </c>
      <c r="E125">
        <v>973</v>
      </c>
      <c r="F125">
        <v>919</v>
      </c>
      <c r="G125">
        <v>1163</v>
      </c>
      <c r="I125" t="s">
        <v>323</v>
      </c>
      <c r="J125" t="str">
        <f t="shared" si="7"/>
        <v>C_27_djistič nad 3x50 A do 3x63 A včetně</v>
      </c>
    </row>
    <row r="126" spans="1:10" x14ac:dyDescent="0.2">
      <c r="A126" t="s">
        <v>15</v>
      </c>
      <c r="B126" t="s">
        <v>418</v>
      </c>
      <c r="C126">
        <v>1298</v>
      </c>
      <c r="D126">
        <v>1426</v>
      </c>
      <c r="E126">
        <v>1236</v>
      </c>
      <c r="F126">
        <v>1167</v>
      </c>
      <c r="G126">
        <v>1477</v>
      </c>
      <c r="I126" t="s">
        <v>323</v>
      </c>
      <c r="J126" t="str">
        <f t="shared" si="7"/>
        <v>C_27_djistič nad 3x63 A do 3x80 A včetně</v>
      </c>
    </row>
    <row r="127" spans="1:10" x14ac:dyDescent="0.2">
      <c r="A127" t="s">
        <v>16</v>
      </c>
      <c r="B127" t="s">
        <v>419</v>
      </c>
      <c r="C127">
        <v>1623</v>
      </c>
      <c r="D127">
        <v>1782</v>
      </c>
      <c r="E127">
        <v>1545</v>
      </c>
      <c r="F127">
        <v>1459</v>
      </c>
      <c r="G127">
        <v>1847</v>
      </c>
      <c r="I127" t="s">
        <v>323</v>
      </c>
      <c r="J127" t="str">
        <f t="shared" si="7"/>
        <v>C_27_djistič nad 3x80 A do 3x100 A včetně</v>
      </c>
    </row>
    <row r="128" spans="1:10" x14ac:dyDescent="0.2">
      <c r="A128" t="s">
        <v>17</v>
      </c>
      <c r="B128" t="s">
        <v>420</v>
      </c>
      <c r="C128">
        <v>2029</v>
      </c>
      <c r="D128">
        <v>2228</v>
      </c>
      <c r="E128">
        <v>1931</v>
      </c>
      <c r="F128">
        <v>1824</v>
      </c>
      <c r="G128">
        <v>2309</v>
      </c>
      <c r="I128" t="s">
        <v>323</v>
      </c>
      <c r="J128" t="str">
        <f t="shared" si="7"/>
        <v>C_27_djistič nad 3x100 A do 3x125 A včetně</v>
      </c>
    </row>
    <row r="129" spans="1:10" x14ac:dyDescent="0.2">
      <c r="A129" t="s">
        <v>18</v>
      </c>
      <c r="B129" t="s">
        <v>421</v>
      </c>
      <c r="C129">
        <v>2597</v>
      </c>
      <c r="D129">
        <v>2851</v>
      </c>
      <c r="E129">
        <v>2472</v>
      </c>
      <c r="F129">
        <v>2335</v>
      </c>
      <c r="G129">
        <v>2955</v>
      </c>
      <c r="I129" t="s">
        <v>323</v>
      </c>
      <c r="J129" t="str">
        <f t="shared" si="7"/>
        <v>C_27_djistič nad 3x125 A do 3x160 A včetně</v>
      </c>
    </row>
    <row r="130" spans="1:10" x14ac:dyDescent="0.2">
      <c r="A130" t="s">
        <v>533</v>
      </c>
      <c r="B130" t="s">
        <v>539</v>
      </c>
      <c r="C130">
        <v>16.23</v>
      </c>
      <c r="D130">
        <v>17.82</v>
      </c>
      <c r="E130">
        <v>15.45</v>
      </c>
      <c r="F130">
        <v>14.59</v>
      </c>
      <c r="G130">
        <v>18.47</v>
      </c>
      <c r="I130" t="s">
        <v>323</v>
      </c>
      <c r="J130" t="str">
        <f t="shared" si="7"/>
        <v>C_27_djistič nad 3x160 A za každou 1 A</v>
      </c>
    </row>
    <row r="131" spans="1:10" x14ac:dyDescent="0.2">
      <c r="A131" t="s">
        <v>19</v>
      </c>
      <c r="B131" t="s">
        <v>422</v>
      </c>
      <c r="C131">
        <v>5.41</v>
      </c>
      <c r="D131">
        <v>5.94</v>
      </c>
      <c r="E131">
        <v>5.15</v>
      </c>
      <c r="F131">
        <v>4.8600000000000003</v>
      </c>
      <c r="G131">
        <v>6.16</v>
      </c>
      <c r="I131" t="s">
        <v>323</v>
      </c>
      <c r="J131" t="str">
        <f t="shared" si="7"/>
        <v>C_27_djistič nad 1x25 A za každou 1 A</v>
      </c>
    </row>
    <row r="132" spans="1:10" x14ac:dyDescent="0.2">
      <c r="A132" t="s">
        <v>25</v>
      </c>
      <c r="B132" t="s">
        <v>423</v>
      </c>
      <c r="I132" t="s">
        <v>323</v>
      </c>
      <c r="J132" t="str">
        <f t="shared" si="7"/>
        <v>C_27_d·        z platu za distribuované množství elektřiny ve vysokém tarifu:</v>
      </c>
    </row>
    <row r="133" spans="1:10" x14ac:dyDescent="0.2">
      <c r="B133" t="s">
        <v>323</v>
      </c>
      <c r="C133" t="s">
        <v>570</v>
      </c>
      <c r="D133" t="s">
        <v>571</v>
      </c>
      <c r="E133" t="s">
        <v>572</v>
      </c>
      <c r="F133" t="s">
        <v>519</v>
      </c>
      <c r="G133" t="s">
        <v>6</v>
      </c>
      <c r="I133" t="s">
        <v>323</v>
      </c>
      <c r="J133" t="str">
        <f t="shared" si="7"/>
        <v>C_27_d</v>
      </c>
    </row>
    <row r="134" spans="1:10" x14ac:dyDescent="0.2">
      <c r="A134" t="s">
        <v>21</v>
      </c>
      <c r="B134" t="s">
        <v>424</v>
      </c>
      <c r="C134">
        <v>2193.87</v>
      </c>
      <c r="D134">
        <v>2854.26</v>
      </c>
      <c r="E134">
        <v>2294.0500000000002</v>
      </c>
      <c r="F134">
        <v>2816.22</v>
      </c>
      <c r="G134">
        <v>2792.56</v>
      </c>
      <c r="I134" t="s">
        <v>323</v>
      </c>
      <c r="J134" t="str">
        <f t="shared" si="7"/>
        <v>C_27_dKč/MWh</v>
      </c>
    </row>
    <row r="135" spans="1:10" x14ac:dyDescent="0.2">
      <c r="A135" t="s">
        <v>26</v>
      </c>
      <c r="B135" t="s">
        <v>425</v>
      </c>
      <c r="I135" t="s">
        <v>323</v>
      </c>
      <c r="J135" t="str">
        <f t="shared" ref="J135:J137" si="8">I135&amp;IF(A133="·        z platu za distribuované množství elektřiny v nízkém tarifu:","NT",)&amp;A135</f>
        <v>C_27_d·        z platu za distribuované množství elektřiny v nízkém tarifu:</v>
      </c>
    </row>
    <row r="136" spans="1:10" x14ac:dyDescent="0.2">
      <c r="B136" t="s">
        <v>323</v>
      </c>
      <c r="C136" t="s">
        <v>570</v>
      </c>
      <c r="D136" t="s">
        <v>571</v>
      </c>
      <c r="E136" t="s">
        <v>572</v>
      </c>
      <c r="F136" t="s">
        <v>519</v>
      </c>
      <c r="G136" t="s">
        <v>6</v>
      </c>
      <c r="I136" t="s">
        <v>323</v>
      </c>
      <c r="J136" t="str">
        <f t="shared" si="8"/>
        <v>C_27_d</v>
      </c>
    </row>
    <row r="137" spans="1:10" x14ac:dyDescent="0.2">
      <c r="A137" t="s">
        <v>21</v>
      </c>
      <c r="B137" t="s">
        <v>426</v>
      </c>
      <c r="C137">
        <v>438.09</v>
      </c>
      <c r="D137">
        <v>450.43</v>
      </c>
      <c r="E137">
        <v>206.48</v>
      </c>
      <c r="F137">
        <v>201.76</v>
      </c>
      <c r="G137">
        <v>205.13</v>
      </c>
      <c r="I137" t="s">
        <v>323</v>
      </c>
      <c r="J137" t="str">
        <f t="shared" si="8"/>
        <v>C_27_dNTKč/MWh</v>
      </c>
    </row>
    <row r="138" spans="1:10" x14ac:dyDescent="0.2">
      <c r="A138" t="s">
        <v>30</v>
      </c>
    </row>
    <row r="139" spans="1:10" x14ac:dyDescent="0.2">
      <c r="A139" t="s">
        <v>3</v>
      </c>
    </row>
    <row r="140" spans="1:10" x14ac:dyDescent="0.2">
      <c r="A140" t="s">
        <v>4</v>
      </c>
    </row>
    <row r="141" spans="1:10" x14ac:dyDescent="0.2">
      <c r="C141" t="s">
        <v>570</v>
      </c>
      <c r="D141" t="s">
        <v>571</v>
      </c>
      <c r="E141" t="s">
        <v>572</v>
      </c>
    </row>
    <row r="142" spans="1:10" x14ac:dyDescent="0.2">
      <c r="A142" t="s">
        <v>7</v>
      </c>
      <c r="B142" t="s">
        <v>427</v>
      </c>
      <c r="C142">
        <v>455</v>
      </c>
      <c r="D142">
        <v>488</v>
      </c>
      <c r="E142">
        <v>443</v>
      </c>
      <c r="I142" t="s">
        <v>324</v>
      </c>
      <c r="J142" t="str">
        <f>I142&amp;IF(A140="·        z platu za distribuované množství elektřiny v nízkém tarifu:","NT",)&amp;A142</f>
        <v>C_35_djistič do 3x10 A a do 1x25 A včetně</v>
      </c>
    </row>
    <row r="143" spans="1:10" x14ac:dyDescent="0.2">
      <c r="A143" t="s">
        <v>8</v>
      </c>
      <c r="B143" t="s">
        <v>428</v>
      </c>
      <c r="C143">
        <v>727</v>
      </c>
      <c r="D143">
        <v>781</v>
      </c>
      <c r="E143">
        <v>709</v>
      </c>
      <c r="I143" t="s">
        <v>324</v>
      </c>
      <c r="J143" t="str">
        <f t="shared" ref="J143:J158" si="9">I143&amp;IF(A141="·        z platu za distribuované množství elektřiny v nízkém tarifu:","NT",)&amp;A143</f>
        <v>C_35_djistič nad 3x10 A do 3x16 A včetně</v>
      </c>
    </row>
    <row r="144" spans="1:10" x14ac:dyDescent="0.2">
      <c r="A144" t="s">
        <v>9</v>
      </c>
      <c r="B144" t="s">
        <v>429</v>
      </c>
      <c r="C144">
        <v>909</v>
      </c>
      <c r="D144">
        <v>977</v>
      </c>
      <c r="E144">
        <v>886</v>
      </c>
      <c r="I144" t="s">
        <v>324</v>
      </c>
      <c r="J144" t="str">
        <f t="shared" si="9"/>
        <v>C_35_djistič nad 3x16 A do 3x20 A včetně</v>
      </c>
    </row>
    <row r="145" spans="1:10" x14ac:dyDescent="0.2">
      <c r="A145" t="s">
        <v>10</v>
      </c>
      <c r="B145" t="s">
        <v>430</v>
      </c>
      <c r="C145">
        <v>1136</v>
      </c>
      <c r="D145">
        <v>1221</v>
      </c>
      <c r="E145">
        <v>1108</v>
      </c>
      <c r="I145" t="s">
        <v>324</v>
      </c>
      <c r="J145" t="str">
        <f t="shared" si="9"/>
        <v>C_35_djistič nad 3x20 A do 3x25 A včetně</v>
      </c>
    </row>
    <row r="146" spans="1:10" x14ac:dyDescent="0.2">
      <c r="A146" t="s">
        <v>11</v>
      </c>
      <c r="B146" t="s">
        <v>431</v>
      </c>
      <c r="C146">
        <v>1454</v>
      </c>
      <c r="D146">
        <v>1563</v>
      </c>
      <c r="E146">
        <v>1418</v>
      </c>
      <c r="I146" t="s">
        <v>324</v>
      </c>
      <c r="J146" t="str">
        <f t="shared" si="9"/>
        <v>C_35_djistič nad 3x25 A do 3x32 A včetně</v>
      </c>
    </row>
    <row r="147" spans="1:10" x14ac:dyDescent="0.2">
      <c r="A147" t="s">
        <v>12</v>
      </c>
      <c r="B147" t="s">
        <v>432</v>
      </c>
      <c r="C147">
        <v>1818</v>
      </c>
      <c r="D147">
        <v>1954</v>
      </c>
      <c r="E147">
        <v>1772</v>
      </c>
      <c r="I147" t="s">
        <v>324</v>
      </c>
      <c r="J147" t="str">
        <f t="shared" si="9"/>
        <v>C_35_djistič nad 3x32 A do 3x40 A včetně</v>
      </c>
    </row>
    <row r="148" spans="1:10" x14ac:dyDescent="0.2">
      <c r="A148" t="s">
        <v>13</v>
      </c>
      <c r="B148" t="s">
        <v>433</v>
      </c>
      <c r="C148">
        <v>2273</v>
      </c>
      <c r="D148">
        <v>2442</v>
      </c>
      <c r="E148">
        <v>2216</v>
      </c>
      <c r="I148" t="s">
        <v>324</v>
      </c>
      <c r="J148" t="str">
        <f t="shared" si="9"/>
        <v>C_35_djistič nad 3x40 A do 3x50 A včetně</v>
      </c>
    </row>
    <row r="149" spans="1:10" x14ac:dyDescent="0.2">
      <c r="A149" t="s">
        <v>14</v>
      </c>
      <c r="B149" t="s">
        <v>434</v>
      </c>
      <c r="C149">
        <v>2863</v>
      </c>
      <c r="D149">
        <v>3077</v>
      </c>
      <c r="E149">
        <v>2792</v>
      </c>
      <c r="I149" t="s">
        <v>324</v>
      </c>
      <c r="J149" t="str">
        <f t="shared" si="9"/>
        <v>C_35_djistič nad 3x50 A do 3x63 A včetně</v>
      </c>
    </row>
    <row r="150" spans="1:10" x14ac:dyDescent="0.2">
      <c r="A150" t="s">
        <v>15</v>
      </c>
      <c r="B150" t="s">
        <v>435</v>
      </c>
      <c r="C150">
        <v>3636</v>
      </c>
      <c r="D150">
        <v>3907</v>
      </c>
      <c r="E150">
        <v>3545</v>
      </c>
      <c r="I150" t="s">
        <v>324</v>
      </c>
      <c r="J150" t="str">
        <f t="shared" si="9"/>
        <v>C_35_djistič nad 3x63 A do 3x80 A včetně</v>
      </c>
    </row>
    <row r="151" spans="1:10" x14ac:dyDescent="0.2">
      <c r="A151" t="s">
        <v>16</v>
      </c>
      <c r="B151" t="s">
        <v>436</v>
      </c>
      <c r="C151">
        <v>4545</v>
      </c>
      <c r="D151">
        <v>4884</v>
      </c>
      <c r="E151">
        <v>4431</v>
      </c>
      <c r="I151" t="s">
        <v>324</v>
      </c>
      <c r="J151" t="str">
        <f t="shared" si="9"/>
        <v>C_35_djistič nad 3x80 A do 3x100 A včetně</v>
      </c>
    </row>
    <row r="152" spans="1:10" x14ac:dyDescent="0.2">
      <c r="A152" t="s">
        <v>17</v>
      </c>
      <c r="B152" t="s">
        <v>437</v>
      </c>
      <c r="C152">
        <v>5681</v>
      </c>
      <c r="D152">
        <v>6105</v>
      </c>
      <c r="E152">
        <v>5539</v>
      </c>
      <c r="I152" t="s">
        <v>324</v>
      </c>
      <c r="J152" t="str">
        <f t="shared" si="9"/>
        <v>C_35_djistič nad 3x100 A do 3x125 A včetně</v>
      </c>
    </row>
    <row r="153" spans="1:10" x14ac:dyDescent="0.2">
      <c r="A153" t="s">
        <v>18</v>
      </c>
      <c r="B153" t="s">
        <v>438</v>
      </c>
      <c r="C153">
        <v>7272</v>
      </c>
      <c r="D153">
        <v>7814</v>
      </c>
      <c r="E153">
        <v>7090</v>
      </c>
      <c r="I153" t="s">
        <v>324</v>
      </c>
      <c r="J153" t="str">
        <f t="shared" si="9"/>
        <v>C_35_djistič nad 3x125 A do 3x160 A včetně</v>
      </c>
    </row>
    <row r="154" spans="1:10" x14ac:dyDescent="0.2">
      <c r="A154" t="s">
        <v>533</v>
      </c>
      <c r="B154" t="s">
        <v>540</v>
      </c>
      <c r="C154">
        <v>45.45</v>
      </c>
      <c r="D154">
        <v>48.84</v>
      </c>
      <c r="E154">
        <v>44.31</v>
      </c>
      <c r="I154" t="s">
        <v>324</v>
      </c>
      <c r="J154" t="str">
        <f t="shared" si="9"/>
        <v>C_35_djistič nad 3x160 A za každou 1 A</v>
      </c>
    </row>
    <row r="155" spans="1:10" x14ac:dyDescent="0.2">
      <c r="A155" t="s">
        <v>19</v>
      </c>
      <c r="B155" t="s">
        <v>439</v>
      </c>
      <c r="C155">
        <v>15.15</v>
      </c>
      <c r="D155">
        <v>16.28</v>
      </c>
      <c r="E155">
        <v>14.77</v>
      </c>
      <c r="I155" t="s">
        <v>324</v>
      </c>
      <c r="J155" t="str">
        <f t="shared" si="9"/>
        <v>C_35_djistič nad 1x25 A za každou 1 A</v>
      </c>
    </row>
    <row r="156" spans="1:10" x14ac:dyDescent="0.2">
      <c r="A156" t="s">
        <v>25</v>
      </c>
      <c r="B156" t="s">
        <v>440</v>
      </c>
      <c r="I156" t="s">
        <v>324</v>
      </c>
      <c r="J156" t="str">
        <f t="shared" si="9"/>
        <v>C_35_d·        z platu za distribuované množství elektřiny ve vysokém tarifu:</v>
      </c>
    </row>
    <row r="157" spans="1:10" x14ac:dyDescent="0.2">
      <c r="B157" t="s">
        <v>324</v>
      </c>
      <c r="C157" t="s">
        <v>570</v>
      </c>
      <c r="D157" t="s">
        <v>571</v>
      </c>
      <c r="E157" t="s">
        <v>572</v>
      </c>
      <c r="I157" t="s">
        <v>324</v>
      </c>
      <c r="J157" t="str">
        <f t="shared" si="9"/>
        <v>C_35_d</v>
      </c>
    </row>
    <row r="158" spans="1:10" x14ac:dyDescent="0.2">
      <c r="A158" t="s">
        <v>21</v>
      </c>
      <c r="B158" t="s">
        <v>441</v>
      </c>
      <c r="C158">
        <v>1127.3699999999999</v>
      </c>
      <c r="D158">
        <v>1264.71</v>
      </c>
      <c r="E158">
        <v>1022.7</v>
      </c>
      <c r="I158" t="s">
        <v>324</v>
      </c>
      <c r="J158" t="str">
        <f t="shared" si="9"/>
        <v>C_35_dKč/MWh</v>
      </c>
    </row>
    <row r="159" spans="1:10" x14ac:dyDescent="0.2">
      <c r="A159" t="s">
        <v>26</v>
      </c>
      <c r="B159" t="s">
        <v>442</v>
      </c>
      <c r="I159" t="s">
        <v>324</v>
      </c>
      <c r="J159" t="str">
        <f t="shared" ref="J159:J161" si="10">I159&amp;IF(A157="·        z platu za distribuované množství elektřiny v nízkém tarifu:","NT",)&amp;A159</f>
        <v>C_35_d·        z platu za distribuované množství elektřiny v nízkém tarifu:</v>
      </c>
    </row>
    <row r="160" spans="1:10" x14ac:dyDescent="0.2">
      <c r="B160" t="s">
        <v>324</v>
      </c>
      <c r="C160" t="s">
        <v>570</v>
      </c>
      <c r="D160" t="s">
        <v>571</v>
      </c>
      <c r="E160" t="s">
        <v>572</v>
      </c>
      <c r="I160" t="s">
        <v>324</v>
      </c>
      <c r="J160" t="str">
        <f t="shared" si="10"/>
        <v>C_35_d</v>
      </c>
    </row>
    <row r="161" spans="1:10" x14ac:dyDescent="0.2">
      <c r="A161" t="s">
        <v>21</v>
      </c>
      <c r="B161" t="s">
        <v>443</v>
      </c>
      <c r="C161">
        <v>438.09</v>
      </c>
      <c r="D161">
        <v>450.43</v>
      </c>
      <c r="E161">
        <v>206.48</v>
      </c>
      <c r="I161" t="s">
        <v>324</v>
      </c>
      <c r="J161" t="str">
        <f t="shared" si="10"/>
        <v>C_35_dNTKč/MWh</v>
      </c>
    </row>
    <row r="162" spans="1:10" x14ac:dyDescent="0.2">
      <c r="A162" t="s">
        <v>31</v>
      </c>
    </row>
    <row r="163" spans="1:10" x14ac:dyDescent="0.2">
      <c r="A163" t="s">
        <v>3</v>
      </c>
    </row>
    <row r="164" spans="1:10" x14ac:dyDescent="0.2">
      <c r="A164" t="s">
        <v>4</v>
      </c>
    </row>
    <row r="165" spans="1:10" x14ac:dyDescent="0.2">
      <c r="C165" t="s">
        <v>570</v>
      </c>
      <c r="D165" t="s">
        <v>571</v>
      </c>
      <c r="E165" t="s">
        <v>572</v>
      </c>
      <c r="F165" t="s">
        <v>519</v>
      </c>
      <c r="G165" t="s">
        <v>6</v>
      </c>
    </row>
    <row r="166" spans="1:10" x14ac:dyDescent="0.2">
      <c r="A166" t="s">
        <v>7</v>
      </c>
      <c r="B166" t="s">
        <v>444</v>
      </c>
      <c r="C166">
        <v>455</v>
      </c>
      <c r="D166">
        <v>489</v>
      </c>
      <c r="E166">
        <v>446</v>
      </c>
      <c r="F166">
        <v>678</v>
      </c>
      <c r="G166">
        <v>497</v>
      </c>
      <c r="I166" t="s">
        <v>325</v>
      </c>
      <c r="J166" t="str">
        <f>I166&amp;IF(A164="·        z platu za distribuované množství elektřiny v nízkém tarifu:","NT",)&amp;A166</f>
        <v>C_45_djistič do 3x10 A a do 1x25 A včetně</v>
      </c>
    </row>
    <row r="167" spans="1:10" x14ac:dyDescent="0.2">
      <c r="A167" t="s">
        <v>8</v>
      </c>
      <c r="B167" t="s">
        <v>445</v>
      </c>
      <c r="C167">
        <v>727</v>
      </c>
      <c r="D167">
        <v>782</v>
      </c>
      <c r="E167">
        <v>714</v>
      </c>
      <c r="F167">
        <v>1085</v>
      </c>
      <c r="G167">
        <v>795</v>
      </c>
      <c r="I167" t="s">
        <v>325</v>
      </c>
      <c r="J167" t="str">
        <f t="shared" ref="J167:J182" si="11">I167&amp;IF(A165="·        z platu za distribuované množství elektřiny v nízkém tarifu:","NT",)&amp;A167</f>
        <v>C_45_djistič nad 3x10 A do 3x16 A včetně</v>
      </c>
    </row>
    <row r="168" spans="1:10" x14ac:dyDescent="0.2">
      <c r="A168" t="s">
        <v>9</v>
      </c>
      <c r="B168" t="s">
        <v>446</v>
      </c>
      <c r="C168">
        <v>909</v>
      </c>
      <c r="D168">
        <v>977</v>
      </c>
      <c r="E168">
        <v>893</v>
      </c>
      <c r="F168">
        <v>1357</v>
      </c>
      <c r="G168">
        <v>994</v>
      </c>
      <c r="I168" t="s">
        <v>325</v>
      </c>
      <c r="J168" t="str">
        <f t="shared" si="11"/>
        <v>C_45_djistič nad 3x16 A do 3x20 A včetně</v>
      </c>
    </row>
    <row r="169" spans="1:10" x14ac:dyDescent="0.2">
      <c r="A169" t="s">
        <v>10</v>
      </c>
      <c r="B169" t="s">
        <v>447</v>
      </c>
      <c r="C169">
        <v>1136</v>
      </c>
      <c r="D169">
        <v>1222</v>
      </c>
      <c r="E169">
        <v>1116</v>
      </c>
      <c r="F169">
        <v>1696</v>
      </c>
      <c r="G169">
        <v>1243</v>
      </c>
      <c r="I169" t="s">
        <v>325</v>
      </c>
      <c r="J169" t="str">
        <f t="shared" si="11"/>
        <v>C_45_djistič nad 3x20 A do 3x25 A včetně</v>
      </c>
    </row>
    <row r="170" spans="1:10" x14ac:dyDescent="0.2">
      <c r="A170" t="s">
        <v>11</v>
      </c>
      <c r="B170" t="s">
        <v>448</v>
      </c>
      <c r="C170">
        <v>1454</v>
      </c>
      <c r="D170">
        <v>1564</v>
      </c>
      <c r="E170">
        <v>1428</v>
      </c>
      <c r="F170">
        <v>2171</v>
      </c>
      <c r="G170">
        <v>1591</v>
      </c>
      <c r="I170" t="s">
        <v>325</v>
      </c>
      <c r="J170" t="str">
        <f t="shared" si="11"/>
        <v>C_45_djistič nad 3x25 A do 3x32 A včetně</v>
      </c>
    </row>
    <row r="171" spans="1:10" x14ac:dyDescent="0.2">
      <c r="A171" t="s">
        <v>12</v>
      </c>
      <c r="B171" t="s">
        <v>449</v>
      </c>
      <c r="C171">
        <v>1818</v>
      </c>
      <c r="D171">
        <v>1955</v>
      </c>
      <c r="E171">
        <v>1786</v>
      </c>
      <c r="F171">
        <v>2713</v>
      </c>
      <c r="G171">
        <v>1988</v>
      </c>
      <c r="I171" t="s">
        <v>325</v>
      </c>
      <c r="J171" t="str">
        <f t="shared" si="11"/>
        <v>C_45_djistič nad 3x32 A do 3x40 A včetně</v>
      </c>
    </row>
    <row r="172" spans="1:10" x14ac:dyDescent="0.2">
      <c r="A172" t="s">
        <v>13</v>
      </c>
      <c r="B172" t="s">
        <v>450</v>
      </c>
      <c r="C172">
        <v>2273</v>
      </c>
      <c r="D172">
        <v>2444</v>
      </c>
      <c r="E172">
        <v>2232</v>
      </c>
      <c r="F172">
        <v>3392</v>
      </c>
      <c r="G172">
        <v>2486</v>
      </c>
      <c r="I172" t="s">
        <v>325</v>
      </c>
      <c r="J172" t="str">
        <f t="shared" si="11"/>
        <v>C_45_djistič nad 3x40 A do 3x50 A včetně</v>
      </c>
    </row>
    <row r="173" spans="1:10" x14ac:dyDescent="0.2">
      <c r="A173" t="s">
        <v>14</v>
      </c>
      <c r="B173" t="s">
        <v>451</v>
      </c>
      <c r="C173">
        <v>2863</v>
      </c>
      <c r="D173">
        <v>3079</v>
      </c>
      <c r="E173">
        <v>2812</v>
      </c>
      <c r="F173">
        <v>4273</v>
      </c>
      <c r="G173">
        <v>3132</v>
      </c>
      <c r="I173" t="s">
        <v>325</v>
      </c>
      <c r="J173" t="str">
        <f t="shared" si="11"/>
        <v>C_45_djistič nad 3x50 A do 3x63 A včetně</v>
      </c>
    </row>
    <row r="174" spans="1:10" x14ac:dyDescent="0.2">
      <c r="A174" t="s">
        <v>15</v>
      </c>
      <c r="B174" t="s">
        <v>452</v>
      </c>
      <c r="C174">
        <v>3636</v>
      </c>
      <c r="D174">
        <v>3910</v>
      </c>
      <c r="E174">
        <v>3571</v>
      </c>
      <c r="F174">
        <v>5426</v>
      </c>
      <c r="G174">
        <v>3977</v>
      </c>
      <c r="I174" t="s">
        <v>325</v>
      </c>
      <c r="J174" t="str">
        <f t="shared" si="11"/>
        <v>C_45_djistič nad 3x63 A do 3x80 A včetně</v>
      </c>
    </row>
    <row r="175" spans="1:10" x14ac:dyDescent="0.2">
      <c r="A175" t="s">
        <v>16</v>
      </c>
      <c r="B175" t="s">
        <v>453</v>
      </c>
      <c r="C175">
        <v>4545</v>
      </c>
      <c r="D175">
        <v>4887</v>
      </c>
      <c r="E175">
        <v>4464</v>
      </c>
      <c r="F175">
        <v>6783</v>
      </c>
      <c r="G175">
        <v>4971</v>
      </c>
      <c r="I175" t="s">
        <v>325</v>
      </c>
      <c r="J175" t="str">
        <f t="shared" si="11"/>
        <v>C_45_djistič nad 3x80 A do 3x100 A včetně</v>
      </c>
    </row>
    <row r="176" spans="1:10" x14ac:dyDescent="0.2">
      <c r="A176" t="s">
        <v>17</v>
      </c>
      <c r="B176" t="s">
        <v>454</v>
      </c>
      <c r="C176">
        <v>5681</v>
      </c>
      <c r="D176">
        <v>6109</v>
      </c>
      <c r="E176">
        <v>5580</v>
      </c>
      <c r="F176">
        <v>8479</v>
      </c>
      <c r="G176">
        <v>6214</v>
      </c>
      <c r="I176" t="s">
        <v>325</v>
      </c>
      <c r="J176" t="str">
        <f t="shared" si="11"/>
        <v>C_45_djistič nad 3x100 A do 3x125 A včetně</v>
      </c>
    </row>
    <row r="177" spans="1:10" x14ac:dyDescent="0.2">
      <c r="A177" t="s">
        <v>18</v>
      </c>
      <c r="B177" t="s">
        <v>455</v>
      </c>
      <c r="C177">
        <v>7272</v>
      </c>
      <c r="D177">
        <v>7819</v>
      </c>
      <c r="E177">
        <v>7142</v>
      </c>
      <c r="F177">
        <v>10853</v>
      </c>
      <c r="G177">
        <v>7954</v>
      </c>
      <c r="I177" t="s">
        <v>325</v>
      </c>
      <c r="J177" t="str">
        <f t="shared" si="11"/>
        <v>C_45_djistič nad 3x125 A do 3x160 A včetně</v>
      </c>
    </row>
    <row r="178" spans="1:10" x14ac:dyDescent="0.2">
      <c r="A178" t="s">
        <v>533</v>
      </c>
      <c r="B178" t="s">
        <v>541</v>
      </c>
      <c r="C178">
        <v>45.45</v>
      </c>
      <c r="D178">
        <v>48.87</v>
      </c>
      <c r="E178">
        <v>44.64</v>
      </c>
      <c r="F178">
        <v>67.83</v>
      </c>
      <c r="G178">
        <v>49.71</v>
      </c>
      <c r="I178" t="s">
        <v>325</v>
      </c>
      <c r="J178" t="str">
        <f t="shared" si="11"/>
        <v>C_45_djistič nad 3x160 A za každou 1 A</v>
      </c>
    </row>
    <row r="179" spans="1:10" x14ac:dyDescent="0.2">
      <c r="A179" t="s">
        <v>19</v>
      </c>
      <c r="B179" t="s">
        <v>456</v>
      </c>
      <c r="C179">
        <v>15.15</v>
      </c>
      <c r="D179">
        <v>16.29</v>
      </c>
      <c r="E179">
        <v>14.88</v>
      </c>
      <c r="F179">
        <v>22.61</v>
      </c>
      <c r="G179">
        <v>16.57</v>
      </c>
      <c r="I179" t="s">
        <v>325</v>
      </c>
      <c r="J179" t="str">
        <f t="shared" si="11"/>
        <v>C_45_djistič nad 1x25 A za každou 1 A</v>
      </c>
    </row>
    <row r="180" spans="1:10" x14ac:dyDescent="0.2">
      <c r="A180" t="s">
        <v>25</v>
      </c>
      <c r="B180" t="s">
        <v>457</v>
      </c>
      <c r="I180" t="s">
        <v>325</v>
      </c>
      <c r="J180" t="str">
        <f t="shared" si="11"/>
        <v>C_45_d·        z platu za distribuované množství elektřiny ve vysokém tarifu:</v>
      </c>
    </row>
    <row r="181" spans="1:10" x14ac:dyDescent="0.2">
      <c r="B181" t="s">
        <v>325</v>
      </c>
      <c r="C181" t="s">
        <v>570</v>
      </c>
      <c r="D181" t="s">
        <v>571</v>
      </c>
      <c r="E181" t="s">
        <v>572</v>
      </c>
      <c r="F181" t="s">
        <v>519</v>
      </c>
      <c r="G181" t="s">
        <v>6</v>
      </c>
      <c r="I181" t="s">
        <v>325</v>
      </c>
      <c r="J181" t="str">
        <f t="shared" si="11"/>
        <v>C_45_d</v>
      </c>
    </row>
    <row r="182" spans="1:10" x14ac:dyDescent="0.2">
      <c r="A182" t="s">
        <v>21</v>
      </c>
      <c r="B182" t="s">
        <v>458</v>
      </c>
      <c r="C182">
        <v>653.38</v>
      </c>
      <c r="D182">
        <v>679.76</v>
      </c>
      <c r="E182">
        <v>303.08999999999997</v>
      </c>
      <c r="F182">
        <v>234.17</v>
      </c>
      <c r="G182">
        <v>237.29</v>
      </c>
      <c r="I182" t="s">
        <v>325</v>
      </c>
      <c r="J182" t="str">
        <f t="shared" si="11"/>
        <v>C_45_dKč/MWh</v>
      </c>
    </row>
    <row r="183" spans="1:10" x14ac:dyDescent="0.2">
      <c r="A183" t="s">
        <v>32</v>
      </c>
      <c r="B183" t="s">
        <v>459</v>
      </c>
      <c r="I183" t="s">
        <v>325</v>
      </c>
      <c r="J183" t="str">
        <f t="shared" ref="J183:J185" si="12">I183&amp;IF(A181="·        z platu za distribuované množství elektřiny v nízkém tarifu:","NT",)&amp;A183</f>
        <v>C_45_d·        z platu za distribuované množství elektřiny v nízkém tarifu:</v>
      </c>
    </row>
    <row r="184" spans="1:10" x14ac:dyDescent="0.2">
      <c r="B184" t="s">
        <v>325</v>
      </c>
      <c r="C184" t="s">
        <v>570</v>
      </c>
      <c r="D184" t="s">
        <v>571</v>
      </c>
      <c r="E184" t="s">
        <v>572</v>
      </c>
      <c r="F184" t="s">
        <v>519</v>
      </c>
      <c r="G184" t="s">
        <v>6</v>
      </c>
      <c r="I184" t="s">
        <v>325</v>
      </c>
      <c r="J184" t="str">
        <f t="shared" si="12"/>
        <v>C_45_d</v>
      </c>
    </row>
    <row r="185" spans="1:10" x14ac:dyDescent="0.2">
      <c r="A185" t="s">
        <v>21</v>
      </c>
      <c r="B185" t="s">
        <v>520</v>
      </c>
      <c r="C185">
        <v>438.09</v>
      </c>
      <c r="D185">
        <v>450.43</v>
      </c>
      <c r="E185">
        <v>206.48</v>
      </c>
      <c r="F185">
        <v>201.76</v>
      </c>
      <c r="G185">
        <v>205.13</v>
      </c>
      <c r="I185" t="s">
        <v>325</v>
      </c>
      <c r="J185" t="str">
        <f t="shared" si="12"/>
        <v>C_45_dKč/MWh</v>
      </c>
    </row>
    <row r="186" spans="1:10" x14ac:dyDescent="0.2">
      <c r="A186" t="s">
        <v>33</v>
      </c>
    </row>
    <row r="187" spans="1:10" x14ac:dyDescent="0.2">
      <c r="A187" t="s">
        <v>3</v>
      </c>
    </row>
    <row r="188" spans="1:10" x14ac:dyDescent="0.2">
      <c r="A188" t="s">
        <v>4</v>
      </c>
    </row>
    <row r="189" spans="1:10" x14ac:dyDescent="0.2">
      <c r="C189" t="s">
        <v>570</v>
      </c>
      <c r="D189" t="s">
        <v>571</v>
      </c>
      <c r="E189" t="s">
        <v>572</v>
      </c>
      <c r="F189" t="s">
        <v>519</v>
      </c>
      <c r="G189" t="s">
        <v>6</v>
      </c>
    </row>
    <row r="190" spans="1:10" x14ac:dyDescent="0.2">
      <c r="A190" t="s">
        <v>7</v>
      </c>
      <c r="B190" t="s">
        <v>556</v>
      </c>
      <c r="C190">
        <v>455</v>
      </c>
      <c r="D190">
        <v>489</v>
      </c>
      <c r="E190">
        <v>446</v>
      </c>
      <c r="F190">
        <v>678</v>
      </c>
      <c r="G190">
        <v>497</v>
      </c>
      <c r="I190" t="s">
        <v>328</v>
      </c>
      <c r="J190" t="str">
        <f>I190&amp;IF(A188="·        z platu za distribuované množství elektřiny v nízkém tarifu:","NT",)&amp;A190</f>
        <v>C_46_djistič do 3x10 A a do 1x25 A včetně</v>
      </c>
    </row>
    <row r="191" spans="1:10" x14ac:dyDescent="0.2">
      <c r="A191" t="s">
        <v>8</v>
      </c>
      <c r="B191" t="s">
        <v>557</v>
      </c>
      <c r="C191">
        <v>727</v>
      </c>
      <c r="D191">
        <v>782</v>
      </c>
      <c r="E191">
        <v>714</v>
      </c>
      <c r="F191">
        <v>1085</v>
      </c>
      <c r="G191">
        <v>795</v>
      </c>
      <c r="I191" t="s">
        <v>328</v>
      </c>
      <c r="J191" t="str">
        <f t="shared" ref="J191:J206" si="13">I191&amp;IF(A189="·        z platu za distribuované množství elektřiny v nízkém tarifu:","NT",)&amp;A191</f>
        <v>C_46_djistič nad 3x10 A do 3x16 A včetně</v>
      </c>
    </row>
    <row r="192" spans="1:10" x14ac:dyDescent="0.2">
      <c r="A192" t="s">
        <v>9</v>
      </c>
      <c r="B192" t="s">
        <v>558</v>
      </c>
      <c r="C192">
        <v>909</v>
      </c>
      <c r="D192">
        <v>977</v>
      </c>
      <c r="E192">
        <v>893</v>
      </c>
      <c r="F192">
        <v>1357</v>
      </c>
      <c r="G192">
        <v>994</v>
      </c>
      <c r="I192" t="s">
        <v>328</v>
      </c>
      <c r="J192" t="str">
        <f t="shared" si="13"/>
        <v>C_46_djistič nad 3x16 A do 3x20 A včetně</v>
      </c>
    </row>
    <row r="193" spans="1:10" x14ac:dyDescent="0.2">
      <c r="A193" t="s">
        <v>10</v>
      </c>
      <c r="B193" t="s">
        <v>559</v>
      </c>
      <c r="C193">
        <v>1136</v>
      </c>
      <c r="D193">
        <v>1222</v>
      </c>
      <c r="E193">
        <v>1116</v>
      </c>
      <c r="F193">
        <v>1696</v>
      </c>
      <c r="G193">
        <v>1243</v>
      </c>
      <c r="I193" t="s">
        <v>328</v>
      </c>
      <c r="J193" t="str">
        <f t="shared" si="13"/>
        <v>C_46_djistič nad 3x20 A do 3x25 A včetně</v>
      </c>
    </row>
    <row r="194" spans="1:10" x14ac:dyDescent="0.2">
      <c r="A194" t="s">
        <v>11</v>
      </c>
      <c r="B194" t="s">
        <v>560</v>
      </c>
      <c r="C194">
        <v>1454</v>
      </c>
      <c r="D194">
        <v>1564</v>
      </c>
      <c r="E194">
        <v>1429</v>
      </c>
      <c r="F194">
        <v>2171</v>
      </c>
      <c r="G194">
        <v>1591</v>
      </c>
      <c r="I194" t="s">
        <v>328</v>
      </c>
      <c r="J194" t="str">
        <f t="shared" si="13"/>
        <v>C_46_djistič nad 3x25 A do 3x32 A včetně</v>
      </c>
    </row>
    <row r="195" spans="1:10" x14ac:dyDescent="0.2">
      <c r="A195" t="s">
        <v>12</v>
      </c>
      <c r="B195" t="s">
        <v>561</v>
      </c>
      <c r="C195">
        <v>1836</v>
      </c>
      <c r="D195">
        <v>1974</v>
      </c>
      <c r="E195">
        <v>1804</v>
      </c>
      <c r="F195">
        <v>2741</v>
      </c>
      <c r="G195">
        <v>2008</v>
      </c>
      <c r="I195" t="s">
        <v>328</v>
      </c>
      <c r="J195" t="str">
        <f t="shared" si="13"/>
        <v>C_46_djistič nad 3x32 A do 3x40 A včetně</v>
      </c>
    </row>
    <row r="196" spans="1:10" x14ac:dyDescent="0.2">
      <c r="A196" t="s">
        <v>13</v>
      </c>
      <c r="B196" t="s">
        <v>562</v>
      </c>
      <c r="C196">
        <v>2318</v>
      </c>
      <c r="D196">
        <v>2492</v>
      </c>
      <c r="E196">
        <v>2277</v>
      </c>
      <c r="F196">
        <v>3460</v>
      </c>
      <c r="G196">
        <v>2535</v>
      </c>
      <c r="I196" t="s">
        <v>328</v>
      </c>
      <c r="J196" t="str">
        <f t="shared" si="13"/>
        <v>C_46_djistič nad 3x40 A do 3x50 A včetně</v>
      </c>
    </row>
    <row r="197" spans="1:10" x14ac:dyDescent="0.2">
      <c r="A197" t="s">
        <v>14</v>
      </c>
      <c r="B197" t="s">
        <v>563</v>
      </c>
      <c r="C197">
        <v>3009</v>
      </c>
      <c r="D197">
        <v>3235</v>
      </c>
      <c r="E197">
        <v>2955</v>
      </c>
      <c r="F197">
        <v>4403</v>
      </c>
      <c r="G197">
        <v>3226</v>
      </c>
      <c r="I197" t="s">
        <v>328</v>
      </c>
      <c r="J197" t="str">
        <f t="shared" si="13"/>
        <v>C_46_djistič nad 3x50 A do 3x63 A včetně</v>
      </c>
    </row>
    <row r="198" spans="1:10" x14ac:dyDescent="0.2">
      <c r="A198" t="s">
        <v>15</v>
      </c>
      <c r="B198" t="s">
        <v>564</v>
      </c>
      <c r="C198">
        <v>4279</v>
      </c>
      <c r="D198">
        <v>4477</v>
      </c>
      <c r="E198">
        <v>3978</v>
      </c>
      <c r="F198">
        <v>5994</v>
      </c>
      <c r="G198">
        <v>4392</v>
      </c>
      <c r="I198" t="s">
        <v>328</v>
      </c>
      <c r="J198" t="str">
        <f t="shared" si="13"/>
        <v>C_46_djistič nad 3x63 A do 3x80 A včetně</v>
      </c>
    </row>
    <row r="199" spans="1:10" x14ac:dyDescent="0.2">
      <c r="A199" t="s">
        <v>16</v>
      </c>
      <c r="B199" t="s">
        <v>565</v>
      </c>
      <c r="C199">
        <v>6494</v>
      </c>
      <c r="D199">
        <v>6716</v>
      </c>
      <c r="E199">
        <v>6066</v>
      </c>
      <c r="F199">
        <v>8370</v>
      </c>
      <c r="G199">
        <v>6726</v>
      </c>
      <c r="I199" t="s">
        <v>328</v>
      </c>
      <c r="J199" t="str">
        <f t="shared" si="13"/>
        <v>C_46_djistič nad 3x80 A do 3x100 A včetně</v>
      </c>
    </row>
    <row r="200" spans="1:10" x14ac:dyDescent="0.2">
      <c r="A200" t="s">
        <v>17</v>
      </c>
      <c r="B200" t="s">
        <v>566</v>
      </c>
      <c r="C200">
        <v>10391</v>
      </c>
      <c r="D200">
        <v>10258</v>
      </c>
      <c r="E200">
        <v>10236</v>
      </c>
      <c r="F200">
        <v>12136</v>
      </c>
      <c r="G200">
        <v>10509</v>
      </c>
      <c r="I200" t="s">
        <v>328</v>
      </c>
      <c r="J200" t="str">
        <f t="shared" si="13"/>
        <v>C_46_djistič nad 3x100 A do 3x125 A včetně</v>
      </c>
    </row>
    <row r="201" spans="1:10" x14ac:dyDescent="0.2">
      <c r="A201" t="s">
        <v>18</v>
      </c>
      <c r="B201" t="s">
        <v>567</v>
      </c>
      <c r="C201">
        <v>17310</v>
      </c>
      <c r="D201">
        <v>16851</v>
      </c>
      <c r="E201">
        <v>17372</v>
      </c>
      <c r="F201">
        <v>19262</v>
      </c>
      <c r="G201">
        <v>17163</v>
      </c>
      <c r="I201" t="s">
        <v>328</v>
      </c>
      <c r="J201" t="str">
        <f t="shared" si="13"/>
        <v>C_46_djistič nad 3x125 A do 3x160 A včetně</v>
      </c>
    </row>
    <row r="202" spans="1:10" x14ac:dyDescent="0.2">
      <c r="A202" t="s">
        <v>533</v>
      </c>
      <c r="B202" t="s">
        <v>568</v>
      </c>
      <c r="C202">
        <v>108.18</v>
      </c>
      <c r="D202">
        <v>105.32</v>
      </c>
      <c r="E202">
        <v>108.57</v>
      </c>
      <c r="F202">
        <v>120.39</v>
      </c>
      <c r="G202">
        <v>107.27</v>
      </c>
      <c r="I202" t="s">
        <v>328</v>
      </c>
      <c r="J202" t="str">
        <f t="shared" si="13"/>
        <v>C_46_djistič nad 3x160 A za každou 1 A</v>
      </c>
    </row>
    <row r="203" spans="1:10" x14ac:dyDescent="0.2">
      <c r="A203" t="s">
        <v>19</v>
      </c>
      <c r="B203" t="s">
        <v>569</v>
      </c>
      <c r="C203">
        <v>36.06</v>
      </c>
      <c r="D203">
        <v>35.11</v>
      </c>
      <c r="E203">
        <v>36.19</v>
      </c>
      <c r="F203">
        <v>40.130000000000003</v>
      </c>
      <c r="G203">
        <v>35.76</v>
      </c>
      <c r="I203" t="s">
        <v>328</v>
      </c>
      <c r="J203" t="str">
        <f t="shared" si="13"/>
        <v>C_46_djistič nad 1x25 A za každou 1 A</v>
      </c>
    </row>
    <row r="204" spans="1:10" x14ac:dyDescent="0.2">
      <c r="A204" t="s">
        <v>25</v>
      </c>
      <c r="B204" t="s">
        <v>460</v>
      </c>
      <c r="I204" t="s">
        <v>328</v>
      </c>
      <c r="J204" t="str">
        <f t="shared" si="13"/>
        <v>C_46_d·        z platu za distribuované množství elektřiny ve vysokém tarifu:</v>
      </c>
    </row>
    <row r="205" spans="1:10" x14ac:dyDescent="0.2">
      <c r="B205" t="s">
        <v>328</v>
      </c>
      <c r="C205" t="s">
        <v>570</v>
      </c>
      <c r="D205" t="s">
        <v>571</v>
      </c>
      <c r="E205" t="s">
        <v>572</v>
      </c>
      <c r="F205" t="s">
        <v>519</v>
      </c>
      <c r="G205" t="s">
        <v>6</v>
      </c>
      <c r="I205" t="s">
        <v>328</v>
      </c>
      <c r="J205" t="str">
        <f t="shared" si="13"/>
        <v>C_46_d</v>
      </c>
    </row>
    <row r="206" spans="1:10" x14ac:dyDescent="0.2">
      <c r="A206" t="s">
        <v>21</v>
      </c>
      <c r="B206" t="s">
        <v>461</v>
      </c>
      <c r="C206">
        <v>3224.16</v>
      </c>
      <c r="D206">
        <v>3846.57</v>
      </c>
      <c r="E206">
        <v>3068.87</v>
      </c>
      <c r="F206">
        <v>4278.2</v>
      </c>
      <c r="G206">
        <v>3639.46</v>
      </c>
      <c r="I206" t="s">
        <v>328</v>
      </c>
      <c r="J206" t="str">
        <f t="shared" si="13"/>
        <v>C_46_dKč/MWh</v>
      </c>
    </row>
    <row r="207" spans="1:10" x14ac:dyDescent="0.2">
      <c r="A207" t="s">
        <v>32</v>
      </c>
      <c r="B207" t="s">
        <v>462</v>
      </c>
      <c r="I207" t="s">
        <v>328</v>
      </c>
      <c r="J207" t="str">
        <f t="shared" ref="J207:J209" si="14">I207&amp;IF(A205="·        z platu za distribuované množství elektřiny v nízkém tarifu:","NT",)&amp;A207</f>
        <v>C_46_d·        z platu za distribuované množství elektřiny v nízkém tarifu:</v>
      </c>
    </row>
    <row r="208" spans="1:10" x14ac:dyDescent="0.2">
      <c r="B208" t="s">
        <v>328</v>
      </c>
      <c r="C208" t="s">
        <v>570</v>
      </c>
      <c r="D208" t="s">
        <v>571</v>
      </c>
      <c r="E208" t="s">
        <v>572</v>
      </c>
      <c r="F208" t="s">
        <v>519</v>
      </c>
      <c r="G208" t="s">
        <v>6</v>
      </c>
      <c r="I208" t="s">
        <v>328</v>
      </c>
      <c r="J208" t="str">
        <f t="shared" si="14"/>
        <v>C_46_d</v>
      </c>
    </row>
    <row r="209" spans="1:10" x14ac:dyDescent="0.2">
      <c r="A209" t="s">
        <v>21</v>
      </c>
      <c r="B209" t="s">
        <v>521</v>
      </c>
      <c r="C209">
        <v>438.09</v>
      </c>
      <c r="D209">
        <v>450.43</v>
      </c>
      <c r="E209">
        <v>206.48</v>
      </c>
      <c r="F209">
        <v>201.76</v>
      </c>
      <c r="G209">
        <v>205.13</v>
      </c>
      <c r="I209" t="s">
        <v>328</v>
      </c>
      <c r="J209" t="str">
        <f t="shared" si="14"/>
        <v>C_46_dKč/MWh</v>
      </c>
    </row>
    <row r="210" spans="1:10" x14ac:dyDescent="0.2">
      <c r="A210" t="s">
        <v>34</v>
      </c>
    </row>
    <row r="211" spans="1:10" x14ac:dyDescent="0.2">
      <c r="A211" t="s">
        <v>3</v>
      </c>
    </row>
    <row r="212" spans="1:10" x14ac:dyDescent="0.2">
      <c r="A212" t="s">
        <v>28</v>
      </c>
    </row>
    <row r="213" spans="1:10" x14ac:dyDescent="0.2">
      <c r="C213" t="s">
        <v>570</v>
      </c>
      <c r="D213" t="s">
        <v>571</v>
      </c>
      <c r="E213" t="s">
        <v>572</v>
      </c>
    </row>
    <row r="214" spans="1:10" x14ac:dyDescent="0.2">
      <c r="A214" t="s">
        <v>7</v>
      </c>
      <c r="B214" t="s">
        <v>463</v>
      </c>
      <c r="C214">
        <v>455</v>
      </c>
      <c r="D214">
        <v>489</v>
      </c>
      <c r="E214">
        <v>446</v>
      </c>
      <c r="I214" t="s">
        <v>330</v>
      </c>
      <c r="J214" t="str">
        <f>I214&amp;IF(A212="·        z platu za distribuované množství elektřiny v nízkém tarifu:","NT",)&amp;A214</f>
        <v>C_55_djistič do 3x10 A a do 1x25 A včetně</v>
      </c>
    </row>
    <row r="215" spans="1:10" x14ac:dyDescent="0.2">
      <c r="A215" t="s">
        <v>8</v>
      </c>
      <c r="B215" t="s">
        <v>464</v>
      </c>
      <c r="C215">
        <v>727</v>
      </c>
      <c r="D215">
        <v>782</v>
      </c>
      <c r="E215">
        <v>714</v>
      </c>
      <c r="I215" t="s">
        <v>330</v>
      </c>
      <c r="J215" t="str">
        <f t="shared" ref="J215:J230" si="15">I215&amp;IF(A213="·        z platu za distribuované množství elektřiny v nízkém tarifu:","NT",)&amp;A215</f>
        <v>C_55_djistič nad 3x10 A do 3x16 A včetně</v>
      </c>
    </row>
    <row r="216" spans="1:10" x14ac:dyDescent="0.2">
      <c r="A216" t="s">
        <v>9</v>
      </c>
      <c r="B216" t="s">
        <v>465</v>
      </c>
      <c r="C216">
        <v>909</v>
      </c>
      <c r="D216">
        <v>977</v>
      </c>
      <c r="E216">
        <v>893</v>
      </c>
      <c r="I216" t="s">
        <v>330</v>
      </c>
      <c r="J216" t="str">
        <f t="shared" si="15"/>
        <v>C_55_djistič nad 3x16 A do 3x20 A včetně</v>
      </c>
    </row>
    <row r="217" spans="1:10" x14ac:dyDescent="0.2">
      <c r="A217" t="s">
        <v>10</v>
      </c>
      <c r="B217" t="s">
        <v>466</v>
      </c>
      <c r="C217">
        <v>1136</v>
      </c>
      <c r="D217">
        <v>1222</v>
      </c>
      <c r="E217">
        <v>1116</v>
      </c>
      <c r="I217" t="s">
        <v>330</v>
      </c>
      <c r="J217" t="str">
        <f t="shared" si="15"/>
        <v>C_55_djistič nad 3x20 A do 3x25 A včetně</v>
      </c>
    </row>
    <row r="218" spans="1:10" x14ac:dyDescent="0.2">
      <c r="A218" t="s">
        <v>11</v>
      </c>
      <c r="B218" t="s">
        <v>467</v>
      </c>
      <c r="C218">
        <v>1454</v>
      </c>
      <c r="D218">
        <v>1564</v>
      </c>
      <c r="E218">
        <v>1428</v>
      </c>
      <c r="I218" t="s">
        <v>330</v>
      </c>
      <c r="J218" t="str">
        <f t="shared" si="15"/>
        <v>C_55_djistič nad 3x25 A do 3x32 A včetně</v>
      </c>
    </row>
    <row r="219" spans="1:10" x14ac:dyDescent="0.2">
      <c r="A219" t="s">
        <v>12</v>
      </c>
      <c r="B219" t="s">
        <v>468</v>
      </c>
      <c r="C219">
        <v>1818</v>
      </c>
      <c r="D219">
        <v>1955</v>
      </c>
      <c r="E219">
        <v>1786</v>
      </c>
      <c r="I219" t="s">
        <v>330</v>
      </c>
      <c r="J219" t="str">
        <f t="shared" si="15"/>
        <v>C_55_djistič nad 3x32 A do 3x40 A včetně</v>
      </c>
    </row>
    <row r="220" spans="1:10" x14ac:dyDescent="0.2">
      <c r="A220" t="s">
        <v>13</v>
      </c>
      <c r="B220" t="s">
        <v>469</v>
      </c>
      <c r="C220">
        <v>2273</v>
      </c>
      <c r="D220">
        <v>2444</v>
      </c>
      <c r="E220">
        <v>2232</v>
      </c>
      <c r="I220" t="s">
        <v>330</v>
      </c>
      <c r="J220" t="str">
        <f t="shared" si="15"/>
        <v>C_55_djistič nad 3x40 A do 3x50 A včetně</v>
      </c>
    </row>
    <row r="221" spans="1:10" x14ac:dyDescent="0.2">
      <c r="A221" t="s">
        <v>14</v>
      </c>
      <c r="B221" t="s">
        <v>470</v>
      </c>
      <c r="C221">
        <v>2863</v>
      </c>
      <c r="D221">
        <v>3079</v>
      </c>
      <c r="E221">
        <v>2812</v>
      </c>
      <c r="I221" t="s">
        <v>330</v>
      </c>
      <c r="J221" t="str">
        <f t="shared" si="15"/>
        <v>C_55_djistič nad 3x50 A do 3x63 A včetně</v>
      </c>
    </row>
    <row r="222" spans="1:10" x14ac:dyDescent="0.2">
      <c r="A222" t="s">
        <v>15</v>
      </c>
      <c r="B222" t="s">
        <v>471</v>
      </c>
      <c r="C222">
        <v>3636</v>
      </c>
      <c r="D222">
        <v>3910</v>
      </c>
      <c r="E222">
        <v>3571</v>
      </c>
      <c r="I222" t="s">
        <v>330</v>
      </c>
      <c r="J222" t="str">
        <f t="shared" si="15"/>
        <v>C_55_djistič nad 3x63 A do 3x80 A včetně</v>
      </c>
    </row>
    <row r="223" spans="1:10" x14ac:dyDescent="0.2">
      <c r="A223" t="s">
        <v>16</v>
      </c>
      <c r="B223" t="s">
        <v>472</v>
      </c>
      <c r="C223">
        <v>4545</v>
      </c>
      <c r="D223">
        <v>4887</v>
      </c>
      <c r="E223">
        <v>4464</v>
      </c>
      <c r="I223" t="s">
        <v>330</v>
      </c>
      <c r="J223" t="str">
        <f t="shared" si="15"/>
        <v>C_55_djistič nad 3x80 A do 3x100 A včetně</v>
      </c>
    </row>
    <row r="224" spans="1:10" x14ac:dyDescent="0.2">
      <c r="A224" t="s">
        <v>17</v>
      </c>
      <c r="B224" t="s">
        <v>473</v>
      </c>
      <c r="C224">
        <v>5681</v>
      </c>
      <c r="D224">
        <v>6109</v>
      </c>
      <c r="E224">
        <v>5580</v>
      </c>
      <c r="I224" t="s">
        <v>330</v>
      </c>
      <c r="J224" t="str">
        <f t="shared" si="15"/>
        <v>C_55_djistič nad 3x100 A do 3x125 A včetně</v>
      </c>
    </row>
    <row r="225" spans="1:10" x14ac:dyDescent="0.2">
      <c r="A225" t="s">
        <v>18</v>
      </c>
      <c r="B225" t="s">
        <v>474</v>
      </c>
      <c r="C225">
        <v>7272</v>
      </c>
      <c r="D225">
        <v>7819</v>
      </c>
      <c r="E225">
        <v>7142</v>
      </c>
      <c r="I225" t="s">
        <v>330</v>
      </c>
      <c r="J225" t="str">
        <f t="shared" si="15"/>
        <v>C_55_djistič nad 3x125 A do 3x160 A včetně</v>
      </c>
    </row>
    <row r="226" spans="1:10" x14ac:dyDescent="0.2">
      <c r="A226" t="s">
        <v>533</v>
      </c>
      <c r="B226" t="s">
        <v>542</v>
      </c>
      <c r="C226">
        <v>45.45</v>
      </c>
      <c r="D226">
        <v>48.87</v>
      </c>
      <c r="E226">
        <v>44.64</v>
      </c>
      <c r="I226" t="s">
        <v>330</v>
      </c>
      <c r="J226" t="str">
        <f t="shared" si="15"/>
        <v>C_55_djistič nad 3x160 A za každou 1 A</v>
      </c>
    </row>
    <row r="227" spans="1:10" x14ac:dyDescent="0.2">
      <c r="A227" t="s">
        <v>19</v>
      </c>
      <c r="B227" t="s">
        <v>475</v>
      </c>
      <c r="C227">
        <v>15.15</v>
      </c>
      <c r="D227">
        <v>16.29</v>
      </c>
      <c r="E227">
        <v>14.88</v>
      </c>
      <c r="I227" t="s">
        <v>330</v>
      </c>
      <c r="J227" t="str">
        <f t="shared" si="15"/>
        <v>C_55_djistič nad 1x25 A za každou 1 A</v>
      </c>
    </row>
    <row r="228" spans="1:10" x14ac:dyDescent="0.2">
      <c r="A228" t="s">
        <v>25</v>
      </c>
      <c r="B228" t="s">
        <v>476</v>
      </c>
      <c r="I228" t="s">
        <v>330</v>
      </c>
      <c r="J228" t="str">
        <f t="shared" si="15"/>
        <v>C_55_d·        z platu za distribuované množství elektřiny ve vysokém tarifu:</v>
      </c>
    </row>
    <row r="229" spans="1:10" x14ac:dyDescent="0.2">
      <c r="B229" t="s">
        <v>330</v>
      </c>
      <c r="C229" t="s">
        <v>570</v>
      </c>
      <c r="D229" t="s">
        <v>571</v>
      </c>
      <c r="E229" t="s">
        <v>572</v>
      </c>
      <c r="I229" t="s">
        <v>330</v>
      </c>
      <c r="J229" t="str">
        <f t="shared" si="15"/>
        <v>C_55_d</v>
      </c>
    </row>
    <row r="230" spans="1:10" x14ac:dyDescent="0.2">
      <c r="A230" t="s">
        <v>21</v>
      </c>
      <c r="B230" t="s">
        <v>477</v>
      </c>
      <c r="C230">
        <v>653.38</v>
      </c>
      <c r="D230">
        <v>679.76</v>
      </c>
      <c r="E230">
        <v>303.08999999999997</v>
      </c>
      <c r="I230" t="s">
        <v>330</v>
      </c>
      <c r="J230" t="str">
        <f t="shared" si="15"/>
        <v>C_55_dKč/MWh</v>
      </c>
    </row>
    <row r="231" spans="1:10" x14ac:dyDescent="0.2">
      <c r="A231" t="s">
        <v>26</v>
      </c>
      <c r="B231" t="s">
        <v>478</v>
      </c>
      <c r="I231" t="s">
        <v>330</v>
      </c>
      <c r="J231" t="str">
        <f t="shared" ref="J231:J233" si="16">I231&amp;IF(A229="·        z platu za distribuované množství elektřiny v nízkém tarifu:","NT",)&amp;A231</f>
        <v>C_55_d·        z platu za distribuované množství elektřiny v nízkém tarifu:</v>
      </c>
    </row>
    <row r="232" spans="1:10" x14ac:dyDescent="0.2">
      <c r="B232" t="s">
        <v>330</v>
      </c>
      <c r="C232" t="s">
        <v>570</v>
      </c>
      <c r="D232" t="s">
        <v>571</v>
      </c>
      <c r="E232" t="s">
        <v>572</v>
      </c>
      <c r="I232" t="s">
        <v>330</v>
      </c>
      <c r="J232" t="str">
        <f t="shared" si="16"/>
        <v>C_55_d</v>
      </c>
    </row>
    <row r="233" spans="1:10" x14ac:dyDescent="0.2">
      <c r="A233" t="s">
        <v>21</v>
      </c>
      <c r="B233" t="s">
        <v>479</v>
      </c>
      <c r="C233">
        <v>438.09</v>
      </c>
      <c r="D233">
        <v>450.43</v>
      </c>
      <c r="E233">
        <v>206.48</v>
      </c>
      <c r="I233" t="s">
        <v>330</v>
      </c>
      <c r="J233" t="str">
        <f t="shared" si="16"/>
        <v>C_55_dNTKč/MWh</v>
      </c>
    </row>
    <row r="234" spans="1:10" x14ac:dyDescent="0.2">
      <c r="A234" t="s">
        <v>35</v>
      </c>
    </row>
    <row r="235" spans="1:10" x14ac:dyDescent="0.2">
      <c r="A235" t="s">
        <v>3</v>
      </c>
    </row>
    <row r="236" spans="1:10" x14ac:dyDescent="0.2">
      <c r="A236" t="s">
        <v>28</v>
      </c>
    </row>
    <row r="237" spans="1:10" x14ac:dyDescent="0.2">
      <c r="C237" t="s">
        <v>570</v>
      </c>
      <c r="D237" t="s">
        <v>571</v>
      </c>
      <c r="E237" t="s">
        <v>572</v>
      </c>
      <c r="F237" t="s">
        <v>519</v>
      </c>
      <c r="G237" t="s">
        <v>6</v>
      </c>
    </row>
    <row r="238" spans="1:10" x14ac:dyDescent="0.2">
      <c r="A238" t="s">
        <v>7</v>
      </c>
      <c r="B238" t="s">
        <v>480</v>
      </c>
      <c r="C238">
        <v>455</v>
      </c>
      <c r="D238">
        <v>489</v>
      </c>
      <c r="E238">
        <v>446</v>
      </c>
      <c r="F238">
        <v>678</v>
      </c>
      <c r="G238">
        <v>587</v>
      </c>
      <c r="I238" t="s">
        <v>326</v>
      </c>
      <c r="J238" t="str">
        <f>I238&amp;IF(A236="·        z platu za distribuované množství elektřiny v nízkém tarifu:","NT",)&amp;A238</f>
        <v>C_56_djistič do 3x10 A a do 1x25 A včetně</v>
      </c>
    </row>
    <row r="239" spans="1:10" x14ac:dyDescent="0.2">
      <c r="A239" t="s">
        <v>8</v>
      </c>
      <c r="B239" t="s">
        <v>481</v>
      </c>
      <c r="C239">
        <v>727</v>
      </c>
      <c r="D239">
        <v>782</v>
      </c>
      <c r="E239">
        <v>714</v>
      </c>
      <c r="F239">
        <v>1085</v>
      </c>
      <c r="G239">
        <v>940</v>
      </c>
      <c r="I239" t="s">
        <v>326</v>
      </c>
      <c r="J239" t="str">
        <f t="shared" ref="J239:J254" si="17">I239&amp;IF(A237="·        z platu za distribuované množství elektřiny v nízkém tarifu:","NT",)&amp;A239</f>
        <v>C_56_djistič nad 3x10 A do 3x16 A včetně</v>
      </c>
    </row>
    <row r="240" spans="1:10" x14ac:dyDescent="0.2">
      <c r="A240" t="s">
        <v>9</v>
      </c>
      <c r="B240" t="s">
        <v>482</v>
      </c>
      <c r="C240">
        <v>909</v>
      </c>
      <c r="D240">
        <v>977</v>
      </c>
      <c r="E240">
        <v>893</v>
      </c>
      <c r="F240">
        <v>1357</v>
      </c>
      <c r="G240">
        <v>1175</v>
      </c>
      <c r="I240" t="s">
        <v>326</v>
      </c>
      <c r="J240" t="str">
        <f t="shared" si="17"/>
        <v>C_56_djistič nad 3x16 A do 3x20 A včetně</v>
      </c>
    </row>
    <row r="241" spans="1:10" x14ac:dyDescent="0.2">
      <c r="A241" t="s">
        <v>10</v>
      </c>
      <c r="B241" t="s">
        <v>483</v>
      </c>
      <c r="C241">
        <v>1136</v>
      </c>
      <c r="D241">
        <v>1222</v>
      </c>
      <c r="E241">
        <v>1116</v>
      </c>
      <c r="F241">
        <v>1696</v>
      </c>
      <c r="G241">
        <v>1469</v>
      </c>
      <c r="I241" t="s">
        <v>326</v>
      </c>
      <c r="J241" t="str">
        <f t="shared" si="17"/>
        <v>C_56_djistič nad 3x20 A do 3x25 A včetně</v>
      </c>
    </row>
    <row r="242" spans="1:10" x14ac:dyDescent="0.2">
      <c r="A242" t="s">
        <v>11</v>
      </c>
      <c r="B242" t="s">
        <v>484</v>
      </c>
      <c r="C242">
        <v>1454</v>
      </c>
      <c r="D242">
        <v>1564</v>
      </c>
      <c r="E242">
        <v>1428</v>
      </c>
      <c r="F242">
        <v>2171</v>
      </c>
      <c r="G242">
        <v>1880</v>
      </c>
      <c r="I242" t="s">
        <v>326</v>
      </c>
      <c r="J242" t="str">
        <f t="shared" si="17"/>
        <v>C_56_djistič nad 3x25 A do 3x32 A včetně</v>
      </c>
    </row>
    <row r="243" spans="1:10" x14ac:dyDescent="0.2">
      <c r="A243" t="s">
        <v>12</v>
      </c>
      <c r="B243" t="s">
        <v>485</v>
      </c>
      <c r="C243">
        <v>1818</v>
      </c>
      <c r="D243">
        <v>1955</v>
      </c>
      <c r="E243">
        <v>1786</v>
      </c>
      <c r="F243">
        <v>2713</v>
      </c>
      <c r="G243">
        <v>2350</v>
      </c>
      <c r="I243" t="s">
        <v>326</v>
      </c>
      <c r="J243" t="str">
        <f t="shared" si="17"/>
        <v>C_56_djistič nad 3x32 A do 3x40 A včetně</v>
      </c>
    </row>
    <row r="244" spans="1:10" x14ac:dyDescent="0.2">
      <c r="A244" t="s">
        <v>13</v>
      </c>
      <c r="B244" t="s">
        <v>486</v>
      </c>
      <c r="C244">
        <v>2273</v>
      </c>
      <c r="D244">
        <v>2444</v>
      </c>
      <c r="E244">
        <v>2232</v>
      </c>
      <c r="F244">
        <v>3392</v>
      </c>
      <c r="G244">
        <v>2937</v>
      </c>
      <c r="I244" t="s">
        <v>326</v>
      </c>
      <c r="J244" t="str">
        <f t="shared" si="17"/>
        <v>C_56_djistič nad 3x40 A do 3x50 A včetně</v>
      </c>
    </row>
    <row r="245" spans="1:10" x14ac:dyDescent="0.2">
      <c r="A245" t="s">
        <v>14</v>
      </c>
      <c r="B245" t="s">
        <v>487</v>
      </c>
      <c r="C245">
        <v>2863</v>
      </c>
      <c r="D245">
        <v>3079</v>
      </c>
      <c r="E245">
        <v>2812</v>
      </c>
      <c r="F245">
        <v>4273</v>
      </c>
      <c r="G245">
        <v>3701</v>
      </c>
      <c r="I245" t="s">
        <v>326</v>
      </c>
      <c r="J245" t="str">
        <f t="shared" si="17"/>
        <v>C_56_djistič nad 3x50 A do 3x63 A včetně</v>
      </c>
    </row>
    <row r="246" spans="1:10" x14ac:dyDescent="0.2">
      <c r="A246" t="s">
        <v>15</v>
      </c>
      <c r="B246" t="s">
        <v>488</v>
      </c>
      <c r="C246">
        <v>3636</v>
      </c>
      <c r="D246">
        <v>3910</v>
      </c>
      <c r="E246">
        <v>3571</v>
      </c>
      <c r="F246">
        <v>5426</v>
      </c>
      <c r="G246">
        <v>4699</v>
      </c>
      <c r="I246" t="s">
        <v>326</v>
      </c>
      <c r="J246" t="str">
        <f t="shared" si="17"/>
        <v>C_56_djistič nad 3x63 A do 3x80 A včetně</v>
      </c>
    </row>
    <row r="247" spans="1:10" x14ac:dyDescent="0.2">
      <c r="A247" t="s">
        <v>16</v>
      </c>
      <c r="B247" t="s">
        <v>489</v>
      </c>
      <c r="C247">
        <v>4545</v>
      </c>
      <c r="D247">
        <v>4887</v>
      </c>
      <c r="E247">
        <v>4464</v>
      </c>
      <c r="F247">
        <v>6783</v>
      </c>
      <c r="G247">
        <v>5874</v>
      </c>
      <c r="I247" t="s">
        <v>326</v>
      </c>
      <c r="J247" t="str">
        <f t="shared" si="17"/>
        <v>C_56_djistič nad 3x80 A do 3x100 A včetně</v>
      </c>
    </row>
    <row r="248" spans="1:10" x14ac:dyDescent="0.2">
      <c r="A248" t="s">
        <v>17</v>
      </c>
      <c r="B248" t="s">
        <v>490</v>
      </c>
      <c r="C248">
        <v>5681</v>
      </c>
      <c r="D248">
        <v>6109</v>
      </c>
      <c r="E248">
        <v>5580</v>
      </c>
      <c r="F248">
        <v>8479</v>
      </c>
      <c r="G248">
        <v>7343</v>
      </c>
      <c r="I248" t="s">
        <v>326</v>
      </c>
      <c r="J248" t="str">
        <f t="shared" si="17"/>
        <v>C_56_djistič nad 3x100 A do 3x125 A včetně</v>
      </c>
    </row>
    <row r="249" spans="1:10" x14ac:dyDescent="0.2">
      <c r="A249" t="s">
        <v>18</v>
      </c>
      <c r="B249" t="s">
        <v>491</v>
      </c>
      <c r="C249">
        <v>7272</v>
      </c>
      <c r="D249">
        <v>7819</v>
      </c>
      <c r="E249">
        <v>7142</v>
      </c>
      <c r="F249">
        <v>10853</v>
      </c>
      <c r="G249">
        <v>9398</v>
      </c>
      <c r="I249" t="s">
        <v>326</v>
      </c>
      <c r="J249" t="str">
        <f t="shared" si="17"/>
        <v>C_56_djistič nad 3x125 A do 3x160 A včetně</v>
      </c>
    </row>
    <row r="250" spans="1:10" x14ac:dyDescent="0.2">
      <c r="A250" t="s">
        <v>533</v>
      </c>
      <c r="B250" t="s">
        <v>543</v>
      </c>
      <c r="C250">
        <v>45.45</v>
      </c>
      <c r="D250">
        <v>48.87</v>
      </c>
      <c r="E250">
        <v>44.64</v>
      </c>
      <c r="F250">
        <v>67.83</v>
      </c>
      <c r="G250">
        <v>58.74</v>
      </c>
      <c r="I250" t="s">
        <v>326</v>
      </c>
      <c r="J250" t="str">
        <f t="shared" si="17"/>
        <v>C_56_djistič nad 3x160 A za každou 1 A</v>
      </c>
    </row>
    <row r="251" spans="1:10" x14ac:dyDescent="0.2">
      <c r="A251" t="s">
        <v>19</v>
      </c>
      <c r="B251" t="s">
        <v>492</v>
      </c>
      <c r="C251">
        <v>15.15</v>
      </c>
      <c r="D251">
        <v>16.29</v>
      </c>
      <c r="E251">
        <v>14.88</v>
      </c>
      <c r="F251">
        <v>22.61</v>
      </c>
      <c r="G251">
        <v>19.579999999999998</v>
      </c>
      <c r="I251" t="s">
        <v>326</v>
      </c>
      <c r="J251" t="str">
        <f t="shared" si="17"/>
        <v>C_56_djistič nad 1x25 A za každou 1 A</v>
      </c>
    </row>
    <row r="252" spans="1:10" x14ac:dyDescent="0.2">
      <c r="A252" t="s">
        <v>25</v>
      </c>
      <c r="B252" t="s">
        <v>493</v>
      </c>
      <c r="I252" t="s">
        <v>326</v>
      </c>
      <c r="J252" t="str">
        <f t="shared" si="17"/>
        <v>C_56_d·        z platu za distribuované množství elektřiny ve vysokém tarifu:</v>
      </c>
    </row>
    <row r="253" spans="1:10" x14ac:dyDescent="0.2">
      <c r="B253" t="s">
        <v>326</v>
      </c>
      <c r="C253" t="s">
        <v>570</v>
      </c>
      <c r="D253" t="s">
        <v>571</v>
      </c>
      <c r="E253" t="s">
        <v>572</v>
      </c>
      <c r="F253" t="s">
        <v>519</v>
      </c>
      <c r="G253" t="s">
        <v>6</v>
      </c>
      <c r="I253" t="s">
        <v>326</v>
      </c>
      <c r="J253" t="str">
        <f t="shared" si="17"/>
        <v>C_56_d</v>
      </c>
    </row>
    <row r="254" spans="1:10" x14ac:dyDescent="0.2">
      <c r="A254" t="s">
        <v>21</v>
      </c>
      <c r="B254" t="s">
        <v>494</v>
      </c>
      <c r="C254">
        <v>653.38</v>
      </c>
      <c r="D254">
        <v>679.76</v>
      </c>
      <c r="E254">
        <v>303.08999999999997</v>
      </c>
      <c r="F254">
        <v>234.17</v>
      </c>
      <c r="G254">
        <v>332.15</v>
      </c>
      <c r="I254" t="s">
        <v>326</v>
      </c>
      <c r="J254" t="str">
        <f t="shared" si="17"/>
        <v>C_56_dKč/MWh</v>
      </c>
    </row>
    <row r="255" spans="1:10" x14ac:dyDescent="0.2">
      <c r="A255" t="s">
        <v>26</v>
      </c>
      <c r="B255" t="s">
        <v>495</v>
      </c>
      <c r="I255" t="s">
        <v>326</v>
      </c>
      <c r="J255" t="str">
        <f t="shared" ref="J255:J257" si="18">I255&amp;IF(A253="·        z platu za distribuované množství elektřiny v nízkém tarifu:","NT",)&amp;A255</f>
        <v>C_56_d·        z platu za distribuované množství elektřiny v nízkém tarifu:</v>
      </c>
    </row>
    <row r="256" spans="1:10" x14ac:dyDescent="0.2">
      <c r="B256" t="s">
        <v>326</v>
      </c>
      <c r="C256" t="s">
        <v>570</v>
      </c>
      <c r="D256" t="s">
        <v>571</v>
      </c>
      <c r="E256" t="s">
        <v>572</v>
      </c>
      <c r="F256" t="s">
        <v>519</v>
      </c>
      <c r="G256" t="s">
        <v>6</v>
      </c>
      <c r="I256" t="s">
        <v>326</v>
      </c>
      <c r="J256" t="str">
        <f t="shared" si="18"/>
        <v>C_56_d</v>
      </c>
    </row>
    <row r="257" spans="1:10" x14ac:dyDescent="0.2">
      <c r="A257" t="s">
        <v>21</v>
      </c>
      <c r="B257" t="s">
        <v>496</v>
      </c>
      <c r="C257">
        <v>438.09</v>
      </c>
      <c r="D257">
        <v>450.43</v>
      </c>
      <c r="E257">
        <v>206.48</v>
      </c>
      <c r="F257">
        <v>201.76</v>
      </c>
      <c r="G257">
        <v>205.13</v>
      </c>
      <c r="I257" t="s">
        <v>326</v>
      </c>
      <c r="J257" t="str">
        <f t="shared" si="18"/>
        <v>C_56_dNTKč/MWh</v>
      </c>
    </row>
    <row r="258" spans="1:10" x14ac:dyDescent="0.2">
      <c r="A258" t="s">
        <v>36</v>
      </c>
    </row>
    <row r="259" spans="1:10" x14ac:dyDescent="0.2">
      <c r="A259" t="s">
        <v>37</v>
      </c>
    </row>
    <row r="260" spans="1:10" x14ac:dyDescent="0.2">
      <c r="A260" t="s">
        <v>38</v>
      </c>
    </row>
    <row r="261" spans="1:10" x14ac:dyDescent="0.2">
      <c r="A261" t="s">
        <v>39</v>
      </c>
    </row>
    <row r="262" spans="1:10" x14ac:dyDescent="0.2">
      <c r="C262" t="s">
        <v>570</v>
      </c>
      <c r="D262" t="s">
        <v>571</v>
      </c>
      <c r="E262" t="s">
        <v>572</v>
      </c>
      <c r="F262" t="s">
        <v>519</v>
      </c>
      <c r="G262" t="s">
        <v>6</v>
      </c>
    </row>
    <row r="263" spans="1:10" x14ac:dyDescent="0.2">
      <c r="A263" t="s">
        <v>40</v>
      </c>
      <c r="C263">
        <v>71.17</v>
      </c>
      <c r="D263">
        <v>76.06</v>
      </c>
      <c r="E263">
        <v>68.94</v>
      </c>
      <c r="F263">
        <v>77.44</v>
      </c>
      <c r="G263">
        <v>73.52</v>
      </c>
    </row>
    <row r="264" spans="1:10" x14ac:dyDescent="0.2">
      <c r="A264" t="s">
        <v>41</v>
      </c>
    </row>
    <row r="265" spans="1:10" ht="18" x14ac:dyDescent="0.35">
      <c r="A265" t="s">
        <v>42</v>
      </c>
      <c r="C265">
        <f>C263</f>
        <v>71.17</v>
      </c>
      <c r="D265">
        <f>D263</f>
        <v>76.06</v>
      </c>
      <c r="E265">
        <f>E263</f>
        <v>68.94</v>
      </c>
      <c r="F265">
        <f>F263</f>
        <v>77.44</v>
      </c>
      <c r="G265">
        <f>G263</f>
        <v>73.52</v>
      </c>
    </row>
    <row r="266" spans="1:10" x14ac:dyDescent="0.2">
      <c r="A266" t="s">
        <v>43</v>
      </c>
    </row>
    <row r="267" spans="1:10" x14ac:dyDescent="0.2">
      <c r="A267" t="s">
        <v>44</v>
      </c>
    </row>
    <row r="268" spans="1:10" x14ac:dyDescent="0.2">
      <c r="A268" t="s">
        <v>45</v>
      </c>
    </row>
    <row r="269" spans="1:10" x14ac:dyDescent="0.2">
      <c r="A269" t="s">
        <v>46</v>
      </c>
    </row>
    <row r="270" spans="1:10" x14ac:dyDescent="0.2">
      <c r="A270" t="s">
        <v>37</v>
      </c>
    </row>
    <row r="271" spans="1:10" x14ac:dyDescent="0.2">
      <c r="A271" t="s">
        <v>38</v>
      </c>
    </row>
    <row r="272" spans="1:10" x14ac:dyDescent="0.2">
      <c r="A272" t="s">
        <v>39</v>
      </c>
    </row>
    <row r="273" spans="1:10" x14ac:dyDescent="0.2">
      <c r="C273" t="s">
        <v>570</v>
      </c>
      <c r="D273" t="s">
        <v>571</v>
      </c>
      <c r="E273" t="s">
        <v>572</v>
      </c>
    </row>
    <row r="274" spans="1:10" x14ac:dyDescent="0.2">
      <c r="A274" t="s">
        <v>40</v>
      </c>
      <c r="C274">
        <v>34.700000000000003</v>
      </c>
      <c r="D274">
        <v>34.520000000000003</v>
      </c>
      <c r="E274">
        <v>33.42</v>
      </c>
    </row>
    <row r="275" spans="1:10" x14ac:dyDescent="0.2">
      <c r="A275" t="s">
        <v>47</v>
      </c>
    </row>
    <row r="276" spans="1:10" x14ac:dyDescent="0.2">
      <c r="A276" t="s">
        <v>3</v>
      </c>
    </row>
    <row r="277" spans="1:10" x14ac:dyDescent="0.2">
      <c r="A277" t="s">
        <v>4</v>
      </c>
    </row>
    <row r="278" spans="1:10" x14ac:dyDescent="0.2">
      <c r="C278" t="s">
        <v>570</v>
      </c>
      <c r="D278" t="s">
        <v>571</v>
      </c>
      <c r="E278" t="s">
        <v>572</v>
      </c>
      <c r="F278" t="s">
        <v>519</v>
      </c>
      <c r="G278" t="s">
        <v>6</v>
      </c>
    </row>
    <row r="279" spans="1:10" x14ac:dyDescent="0.2">
      <c r="A279" t="s">
        <v>7</v>
      </c>
      <c r="B279" t="s">
        <v>497</v>
      </c>
      <c r="C279">
        <v>162</v>
      </c>
      <c r="D279">
        <v>161</v>
      </c>
      <c r="E279">
        <v>153</v>
      </c>
      <c r="I279" t="s">
        <v>329</v>
      </c>
      <c r="J279" t="str">
        <f>I279&amp;IF(A277="·        z platu za distribuované množství elektřiny v nízkém tarifu:","NT",)&amp;A279</f>
        <v>C_62_djistič do 3x10 A a do 1x25 A včetně</v>
      </c>
    </row>
    <row r="280" spans="1:10" x14ac:dyDescent="0.2">
      <c r="A280" t="s">
        <v>8</v>
      </c>
      <c r="B280" t="s">
        <v>498</v>
      </c>
      <c r="C280">
        <v>260</v>
      </c>
      <c r="D280">
        <v>257</v>
      </c>
      <c r="E280">
        <v>245</v>
      </c>
      <c r="I280" t="s">
        <v>329</v>
      </c>
      <c r="J280" t="str">
        <f t="shared" ref="J280:J295" si="19">I280&amp;IF(A278="·        z platu za distribuované množství elektřiny v nízkém tarifu:","NT",)&amp;A280</f>
        <v>C_62_djistič nad 3x10 A do 3x16 A včetně</v>
      </c>
    </row>
    <row r="281" spans="1:10" x14ac:dyDescent="0.2">
      <c r="A281" t="s">
        <v>9</v>
      </c>
      <c r="B281" t="s">
        <v>499</v>
      </c>
      <c r="C281">
        <v>325</v>
      </c>
      <c r="D281">
        <v>321</v>
      </c>
      <c r="E281">
        <v>306</v>
      </c>
      <c r="I281" t="s">
        <v>329</v>
      </c>
      <c r="J281" t="str">
        <f t="shared" si="19"/>
        <v>C_62_djistič nad 3x16 A do 3x20 A včetně</v>
      </c>
    </row>
    <row r="282" spans="1:10" x14ac:dyDescent="0.2">
      <c r="A282" t="s">
        <v>10</v>
      </c>
      <c r="B282" t="s">
        <v>500</v>
      </c>
      <c r="C282">
        <v>406</v>
      </c>
      <c r="D282">
        <v>401</v>
      </c>
      <c r="E282">
        <v>383</v>
      </c>
      <c r="I282" t="s">
        <v>329</v>
      </c>
      <c r="J282" t="str">
        <f t="shared" si="19"/>
        <v>C_62_djistič nad 3x20 A do 3x25 A včetně</v>
      </c>
    </row>
    <row r="283" spans="1:10" x14ac:dyDescent="0.2">
      <c r="A283" t="s">
        <v>11</v>
      </c>
      <c r="B283" t="s">
        <v>501</v>
      </c>
      <c r="C283">
        <v>519</v>
      </c>
      <c r="D283">
        <v>514</v>
      </c>
      <c r="E283">
        <v>490</v>
      </c>
      <c r="I283" t="s">
        <v>329</v>
      </c>
      <c r="J283" t="str">
        <f t="shared" si="19"/>
        <v>C_62_djistič nad 3x25 A do 3x32 A včetně</v>
      </c>
    </row>
    <row r="284" spans="1:10" x14ac:dyDescent="0.2">
      <c r="A284" t="s">
        <v>12</v>
      </c>
      <c r="B284" t="s">
        <v>502</v>
      </c>
      <c r="C284">
        <v>649</v>
      </c>
      <c r="D284">
        <v>642</v>
      </c>
      <c r="E284">
        <v>612</v>
      </c>
      <c r="I284" t="s">
        <v>329</v>
      </c>
      <c r="J284" t="str">
        <f t="shared" si="19"/>
        <v>C_62_djistič nad 3x32 A do 3x40 A včetně</v>
      </c>
    </row>
    <row r="285" spans="1:10" x14ac:dyDescent="0.2">
      <c r="A285" t="s">
        <v>13</v>
      </c>
      <c r="B285" t="s">
        <v>503</v>
      </c>
      <c r="C285">
        <v>812</v>
      </c>
      <c r="D285">
        <v>803</v>
      </c>
      <c r="E285">
        <v>765</v>
      </c>
      <c r="I285" t="s">
        <v>329</v>
      </c>
      <c r="J285" t="str">
        <f t="shared" si="19"/>
        <v>C_62_djistič nad 3x40 A do 3x50 A včetně</v>
      </c>
    </row>
    <row r="286" spans="1:10" x14ac:dyDescent="0.2">
      <c r="A286" t="s">
        <v>14</v>
      </c>
      <c r="B286" t="s">
        <v>504</v>
      </c>
      <c r="C286">
        <v>1022</v>
      </c>
      <c r="D286">
        <v>1011</v>
      </c>
      <c r="E286">
        <v>964</v>
      </c>
      <c r="I286" t="s">
        <v>329</v>
      </c>
      <c r="J286" t="str">
        <f t="shared" si="19"/>
        <v>C_62_djistič nad 3x50 A do 3x63 A včetně</v>
      </c>
    </row>
    <row r="287" spans="1:10" x14ac:dyDescent="0.2">
      <c r="A287" t="s">
        <v>15</v>
      </c>
      <c r="B287" t="s">
        <v>505</v>
      </c>
      <c r="C287">
        <v>1298</v>
      </c>
      <c r="D287">
        <v>1284</v>
      </c>
      <c r="E287">
        <v>1224</v>
      </c>
      <c r="I287" t="s">
        <v>329</v>
      </c>
      <c r="J287" t="str">
        <f t="shared" si="19"/>
        <v>C_62_djistič nad 3x63 A do 3x80 A včetně</v>
      </c>
    </row>
    <row r="288" spans="1:10" x14ac:dyDescent="0.2">
      <c r="A288" t="s">
        <v>16</v>
      </c>
      <c r="B288" t="s">
        <v>506</v>
      </c>
      <c r="C288">
        <v>1623</v>
      </c>
      <c r="D288">
        <v>1605</v>
      </c>
      <c r="E288">
        <v>1530</v>
      </c>
      <c r="I288" t="s">
        <v>329</v>
      </c>
      <c r="J288" t="str">
        <f t="shared" si="19"/>
        <v>C_62_djistič nad 3x80 A do 3x100 A včetně</v>
      </c>
    </row>
    <row r="289" spans="1:10" x14ac:dyDescent="0.2">
      <c r="A289" t="s">
        <v>17</v>
      </c>
      <c r="B289" t="s">
        <v>507</v>
      </c>
      <c r="C289">
        <v>2029</v>
      </c>
      <c r="D289">
        <v>2006</v>
      </c>
      <c r="E289">
        <v>1913</v>
      </c>
      <c r="I289" t="s">
        <v>329</v>
      </c>
      <c r="J289" t="str">
        <f t="shared" si="19"/>
        <v>C_62_djistič nad 3x100 A do 3x125 A včetně</v>
      </c>
    </row>
    <row r="290" spans="1:10" x14ac:dyDescent="0.2">
      <c r="A290" t="s">
        <v>18</v>
      </c>
      <c r="B290" t="s">
        <v>508</v>
      </c>
      <c r="C290">
        <v>2597</v>
      </c>
      <c r="D290">
        <v>2568</v>
      </c>
      <c r="E290">
        <v>2448</v>
      </c>
      <c r="I290" t="s">
        <v>329</v>
      </c>
      <c r="J290" t="str">
        <f t="shared" si="19"/>
        <v>C_62_djistič nad 3x125 A do 3x160 A včetně</v>
      </c>
    </row>
    <row r="291" spans="1:10" x14ac:dyDescent="0.2">
      <c r="A291" t="s">
        <v>533</v>
      </c>
      <c r="B291" t="s">
        <v>544</v>
      </c>
      <c r="C291">
        <v>16.23</v>
      </c>
      <c r="D291">
        <v>16.05</v>
      </c>
      <c r="E291">
        <v>15.3</v>
      </c>
      <c r="I291" t="s">
        <v>329</v>
      </c>
      <c r="J291" t="str">
        <f t="shared" si="19"/>
        <v>C_62_djistič nad 3x160 A za každou 1 A</v>
      </c>
    </row>
    <row r="292" spans="1:10" x14ac:dyDescent="0.2">
      <c r="A292" t="s">
        <v>19</v>
      </c>
      <c r="B292" t="s">
        <v>509</v>
      </c>
      <c r="C292">
        <v>5.41</v>
      </c>
      <c r="D292">
        <v>5.35</v>
      </c>
      <c r="E292">
        <v>5.0999999999999996</v>
      </c>
      <c r="I292" t="s">
        <v>329</v>
      </c>
      <c r="J292" t="str">
        <f t="shared" si="19"/>
        <v>C_62_djistič nad 1x25 A za každou 1 A</v>
      </c>
    </row>
    <row r="293" spans="1:10" x14ac:dyDescent="0.2">
      <c r="A293" t="s">
        <v>20</v>
      </c>
      <c r="B293" t="s">
        <v>510</v>
      </c>
      <c r="I293" t="s">
        <v>329</v>
      </c>
      <c r="J293" t="str">
        <f t="shared" si="19"/>
        <v>C_62_d·        z platu za distribuované množství elektřiny:</v>
      </c>
    </row>
    <row r="294" spans="1:10" x14ac:dyDescent="0.2">
      <c r="B294" t="s">
        <v>329</v>
      </c>
      <c r="C294" t="s">
        <v>570</v>
      </c>
      <c r="D294" t="s">
        <v>571</v>
      </c>
      <c r="E294" t="s">
        <v>572</v>
      </c>
      <c r="I294" t="s">
        <v>329</v>
      </c>
      <c r="J294" t="str">
        <f t="shared" si="19"/>
        <v>C_62_d</v>
      </c>
    </row>
    <row r="295" spans="1:10" x14ac:dyDescent="0.2">
      <c r="A295" t="s">
        <v>21</v>
      </c>
      <c r="B295" t="s">
        <v>511</v>
      </c>
      <c r="C295">
        <v>616.98</v>
      </c>
      <c r="D295">
        <v>593.08000000000004</v>
      </c>
      <c r="E295">
        <v>503.51</v>
      </c>
      <c r="I295" t="s">
        <v>329</v>
      </c>
      <c r="J295" t="str">
        <f t="shared" si="19"/>
        <v>C_62_dKč/MWh</v>
      </c>
    </row>
    <row r="297" spans="1:10" x14ac:dyDescent="0.2">
      <c r="A297" t="s">
        <v>48</v>
      </c>
      <c r="D297" t="s">
        <v>49</v>
      </c>
    </row>
    <row r="298" spans="1:10" x14ac:dyDescent="0.2">
      <c r="A298" t="s">
        <v>50</v>
      </c>
    </row>
    <row r="299" spans="1:10" x14ac:dyDescent="0.2">
      <c r="A299" t="s">
        <v>3</v>
      </c>
    </row>
    <row r="300" spans="1:10" x14ac:dyDescent="0.2">
      <c r="A300" t="s">
        <v>28</v>
      </c>
    </row>
    <row r="301" spans="1:10" x14ac:dyDescent="0.2">
      <c r="A301" t="s">
        <v>61</v>
      </c>
      <c r="C301" t="s">
        <v>278</v>
      </c>
      <c r="D301" t="s">
        <v>203</v>
      </c>
      <c r="E301" t="s">
        <v>279</v>
      </c>
    </row>
    <row r="302" spans="1:10" x14ac:dyDescent="0.2">
      <c r="A302" t="s">
        <v>7</v>
      </c>
      <c r="B302" t="s">
        <v>522</v>
      </c>
      <c r="C302">
        <v>36</v>
      </c>
      <c r="D302">
        <v>35</v>
      </c>
      <c r="E302">
        <v>35</v>
      </c>
      <c r="H302" t="str">
        <f t="shared" ref="H302:H314" si="20">G302&amp;IF(A300="·        z platu za distribuované množství elektřiny v nízkém tarifu:","NT",)&amp;A302</f>
        <v>jistič do 3x10 A a do 1x25 A včetně</v>
      </c>
    </row>
    <row r="303" spans="1:10" x14ac:dyDescent="0.2">
      <c r="A303" t="s">
        <v>8</v>
      </c>
      <c r="B303" t="s">
        <v>182</v>
      </c>
      <c r="C303">
        <v>58</v>
      </c>
      <c r="D303">
        <v>56</v>
      </c>
      <c r="E303">
        <v>56</v>
      </c>
      <c r="H303" t="str">
        <f t="shared" si="20"/>
        <v>jistič nad 3x10 A do 3x16 A včetně</v>
      </c>
    </row>
    <row r="304" spans="1:10" x14ac:dyDescent="0.2">
      <c r="A304" t="s">
        <v>9</v>
      </c>
      <c r="B304" t="s">
        <v>183</v>
      </c>
      <c r="C304">
        <v>73</v>
      </c>
      <c r="D304">
        <v>70</v>
      </c>
      <c r="E304">
        <v>70</v>
      </c>
      <c r="H304" t="str">
        <f t="shared" si="20"/>
        <v>jistič nad 3x16 A do 3x20 A včetně</v>
      </c>
    </row>
    <row r="305" spans="1:8" x14ac:dyDescent="0.2">
      <c r="A305" t="s">
        <v>10</v>
      </c>
      <c r="B305" t="s">
        <v>184</v>
      </c>
      <c r="C305">
        <v>91</v>
      </c>
      <c r="D305">
        <v>88</v>
      </c>
      <c r="E305">
        <v>88</v>
      </c>
      <c r="H305" t="str">
        <f t="shared" si="20"/>
        <v>jistič nad 3x20 A do 3x25 A včetně</v>
      </c>
    </row>
    <row r="306" spans="1:8" x14ac:dyDescent="0.2">
      <c r="A306" t="s">
        <v>11</v>
      </c>
      <c r="B306" t="s">
        <v>185</v>
      </c>
      <c r="C306">
        <v>116</v>
      </c>
      <c r="D306">
        <v>112</v>
      </c>
      <c r="E306">
        <v>112</v>
      </c>
      <c r="H306" t="str">
        <f t="shared" si="20"/>
        <v>jistič nad 3x25 A do 3x32 A včetně</v>
      </c>
    </row>
    <row r="307" spans="1:8" x14ac:dyDescent="0.2">
      <c r="A307" t="s">
        <v>12</v>
      </c>
      <c r="B307" t="s">
        <v>186</v>
      </c>
      <c r="C307">
        <v>145</v>
      </c>
      <c r="D307">
        <v>140</v>
      </c>
      <c r="E307">
        <v>140</v>
      </c>
      <c r="H307" t="str">
        <f t="shared" si="20"/>
        <v>jistič nad 3x32 A do 3x40 A včetně</v>
      </c>
    </row>
    <row r="308" spans="1:8" x14ac:dyDescent="0.2">
      <c r="A308" t="s">
        <v>13</v>
      </c>
      <c r="B308" t="s">
        <v>187</v>
      </c>
      <c r="C308">
        <v>182</v>
      </c>
      <c r="D308">
        <v>176</v>
      </c>
      <c r="E308">
        <v>176</v>
      </c>
      <c r="H308" t="str">
        <f t="shared" si="20"/>
        <v>jistič nad 3x40 A do 3x50 A včetně</v>
      </c>
    </row>
    <row r="309" spans="1:8" x14ac:dyDescent="0.2">
      <c r="A309" t="s">
        <v>14</v>
      </c>
      <c r="B309" t="s">
        <v>188</v>
      </c>
      <c r="C309">
        <v>229</v>
      </c>
      <c r="D309">
        <v>221</v>
      </c>
      <c r="E309">
        <v>221</v>
      </c>
      <c r="H309" t="str">
        <f t="shared" si="20"/>
        <v>jistič nad 3x50 A do 3x63 A včetně</v>
      </c>
    </row>
    <row r="310" spans="1:8" x14ac:dyDescent="0.2">
      <c r="A310" t="s">
        <v>545</v>
      </c>
      <c r="B310" t="s">
        <v>546</v>
      </c>
      <c r="C310">
        <v>3.63</v>
      </c>
      <c r="D310">
        <v>3.51</v>
      </c>
      <c r="E310">
        <v>3.51</v>
      </c>
      <c r="H310" t="str">
        <f t="shared" si="20"/>
        <v>jistič nad 3x63 A za každou 1 A</v>
      </c>
    </row>
    <row r="311" spans="1:8" x14ac:dyDescent="0.2">
      <c r="A311" t="s">
        <v>19</v>
      </c>
      <c r="B311" t="s">
        <v>189</v>
      </c>
      <c r="C311">
        <v>1.21</v>
      </c>
      <c r="D311">
        <v>1.17</v>
      </c>
      <c r="E311">
        <v>1.17</v>
      </c>
      <c r="H311" t="str">
        <f t="shared" si="20"/>
        <v>jistič nad 1x25 A za každou 1 A</v>
      </c>
    </row>
    <row r="312" spans="1:8" x14ac:dyDescent="0.2">
      <c r="A312" t="s">
        <v>20</v>
      </c>
      <c r="B312" t="s">
        <v>190</v>
      </c>
      <c r="H312" t="str">
        <f t="shared" si="20"/>
        <v>·        z platu za distribuované množství elektřiny:</v>
      </c>
    </row>
    <row r="313" spans="1:8" x14ac:dyDescent="0.2">
      <c r="B313" t="s">
        <v>62</v>
      </c>
      <c r="C313" t="s">
        <v>570</v>
      </c>
      <c r="D313" t="s">
        <v>571</v>
      </c>
      <c r="E313" t="s">
        <v>572</v>
      </c>
      <c r="H313" t="str">
        <f t="shared" si="20"/>
        <v/>
      </c>
    </row>
    <row r="314" spans="1:8" x14ac:dyDescent="0.2">
      <c r="A314" t="s">
        <v>21</v>
      </c>
      <c r="B314" t="s">
        <v>191</v>
      </c>
      <c r="C314">
        <v>2601.6999999999998</v>
      </c>
      <c r="D314">
        <v>2544.36</v>
      </c>
      <c r="E314">
        <v>1769.61</v>
      </c>
      <c r="H314" t="str">
        <f t="shared" si="20"/>
        <v>Kč/MWh</v>
      </c>
    </row>
    <row r="315" spans="1:8" x14ac:dyDescent="0.2">
      <c r="A315" t="s">
        <v>51</v>
      </c>
    </row>
    <row r="316" spans="1:8" x14ac:dyDescent="0.2">
      <c r="A316" t="s">
        <v>3</v>
      </c>
    </row>
    <row r="317" spans="1:8" x14ac:dyDescent="0.2">
      <c r="A317" t="s">
        <v>28</v>
      </c>
    </row>
    <row r="318" spans="1:8" x14ac:dyDescent="0.2">
      <c r="C318" t="s">
        <v>570</v>
      </c>
      <c r="D318" t="s">
        <v>571</v>
      </c>
      <c r="E318" t="s">
        <v>572</v>
      </c>
    </row>
    <row r="319" spans="1:8" x14ac:dyDescent="0.2">
      <c r="A319" t="s">
        <v>7</v>
      </c>
      <c r="B319" t="s">
        <v>523</v>
      </c>
      <c r="C319">
        <v>82</v>
      </c>
      <c r="D319">
        <v>80</v>
      </c>
      <c r="E319">
        <v>76</v>
      </c>
      <c r="H319" t="str">
        <f t="shared" ref="H319:H331" si="21">G319&amp;IF(A317="·        z platu za distribuované množství elektřiny v nízkém tarifu:","NT",)&amp;A319</f>
        <v>jistič do 3x10 A a do 1x25 A včetně</v>
      </c>
    </row>
    <row r="320" spans="1:8" x14ac:dyDescent="0.2">
      <c r="A320" t="s">
        <v>8</v>
      </c>
      <c r="B320" t="s">
        <v>172</v>
      </c>
      <c r="C320">
        <v>131</v>
      </c>
      <c r="D320">
        <v>127</v>
      </c>
      <c r="E320">
        <v>122</v>
      </c>
      <c r="H320" t="str">
        <f t="shared" si="21"/>
        <v>jistič nad 3x10 A do 3x16 A včetně</v>
      </c>
    </row>
    <row r="321" spans="1:8" x14ac:dyDescent="0.2">
      <c r="A321" t="s">
        <v>9</v>
      </c>
      <c r="B321" t="s">
        <v>173</v>
      </c>
      <c r="C321">
        <v>164</v>
      </c>
      <c r="D321">
        <v>159</v>
      </c>
      <c r="E321">
        <v>152</v>
      </c>
      <c r="H321" t="str">
        <f t="shared" si="21"/>
        <v>jistič nad 3x16 A do 3x20 A včetně</v>
      </c>
    </row>
    <row r="322" spans="1:8" x14ac:dyDescent="0.2">
      <c r="A322" t="s">
        <v>10</v>
      </c>
      <c r="B322" t="s">
        <v>174</v>
      </c>
      <c r="C322">
        <v>205</v>
      </c>
      <c r="D322">
        <v>199</v>
      </c>
      <c r="E322">
        <v>191</v>
      </c>
      <c r="H322" t="str">
        <f t="shared" si="21"/>
        <v>jistič nad 3x20 A do 3x25 A včetně</v>
      </c>
    </row>
    <row r="323" spans="1:8" x14ac:dyDescent="0.2">
      <c r="A323" t="s">
        <v>11</v>
      </c>
      <c r="B323" t="s">
        <v>175</v>
      </c>
      <c r="C323">
        <v>262</v>
      </c>
      <c r="D323">
        <v>254</v>
      </c>
      <c r="E323">
        <v>244</v>
      </c>
      <c r="H323" t="str">
        <f t="shared" si="21"/>
        <v>jistič nad 3x25 A do 3x32 A včetně</v>
      </c>
    </row>
    <row r="324" spans="1:8" x14ac:dyDescent="0.2">
      <c r="A324" t="s">
        <v>12</v>
      </c>
      <c r="B324" t="s">
        <v>176</v>
      </c>
      <c r="C324">
        <v>328</v>
      </c>
      <c r="D324">
        <v>318</v>
      </c>
      <c r="E324">
        <v>305</v>
      </c>
      <c r="H324" t="str">
        <f t="shared" si="21"/>
        <v>jistič nad 3x32 A do 3x40 A včetně</v>
      </c>
    </row>
    <row r="325" spans="1:8" x14ac:dyDescent="0.2">
      <c r="A325" t="s">
        <v>13</v>
      </c>
      <c r="B325" t="s">
        <v>177</v>
      </c>
      <c r="C325">
        <v>410</v>
      </c>
      <c r="D325">
        <v>398</v>
      </c>
      <c r="E325">
        <v>381</v>
      </c>
      <c r="H325" t="str">
        <f t="shared" si="21"/>
        <v>jistič nad 3x40 A do 3x50 A včetně</v>
      </c>
    </row>
    <row r="326" spans="1:8" x14ac:dyDescent="0.2">
      <c r="A326" t="s">
        <v>14</v>
      </c>
      <c r="B326" t="s">
        <v>178</v>
      </c>
      <c r="C326">
        <v>516</v>
      </c>
      <c r="D326">
        <v>501</v>
      </c>
      <c r="E326">
        <v>480</v>
      </c>
      <c r="H326" t="str">
        <f t="shared" si="21"/>
        <v>jistič nad 3x50 A do 3x63 A včetně</v>
      </c>
    </row>
    <row r="327" spans="1:8" x14ac:dyDescent="0.2">
      <c r="A327" t="s">
        <v>545</v>
      </c>
      <c r="B327" t="s">
        <v>547</v>
      </c>
      <c r="C327">
        <v>8.19</v>
      </c>
      <c r="D327">
        <v>7.95</v>
      </c>
      <c r="E327">
        <v>7.62</v>
      </c>
      <c r="H327" t="str">
        <f t="shared" si="21"/>
        <v>jistič nad 3x63 A za každou 1 A</v>
      </c>
    </row>
    <row r="328" spans="1:8" x14ac:dyDescent="0.2">
      <c r="A328" t="s">
        <v>19</v>
      </c>
      <c r="B328" t="s">
        <v>179</v>
      </c>
      <c r="C328">
        <v>2.73</v>
      </c>
      <c r="D328">
        <v>2.65</v>
      </c>
      <c r="E328">
        <v>2.54</v>
      </c>
      <c r="H328" t="str">
        <f t="shared" si="21"/>
        <v>jistič nad 1x25 A za každou 1 A</v>
      </c>
    </row>
    <row r="329" spans="1:8" x14ac:dyDescent="0.2">
      <c r="A329" t="s">
        <v>20</v>
      </c>
      <c r="B329" t="s">
        <v>180</v>
      </c>
      <c r="H329" t="str">
        <f t="shared" si="21"/>
        <v>·        z platu za distribuované množství elektřiny:</v>
      </c>
    </row>
    <row r="330" spans="1:8" x14ac:dyDescent="0.2">
      <c r="B330" t="s">
        <v>63</v>
      </c>
      <c r="C330" t="s">
        <v>570</v>
      </c>
      <c r="D330" t="s">
        <v>571</v>
      </c>
      <c r="E330" t="s">
        <v>572</v>
      </c>
      <c r="H330" t="str">
        <f t="shared" si="21"/>
        <v/>
      </c>
    </row>
    <row r="331" spans="1:8" x14ac:dyDescent="0.2">
      <c r="A331" t="s">
        <v>21</v>
      </c>
      <c r="B331" t="s">
        <v>181</v>
      </c>
      <c r="C331">
        <v>2015.66</v>
      </c>
      <c r="D331">
        <v>2100.79</v>
      </c>
      <c r="E331">
        <v>1388.28</v>
      </c>
      <c r="H331" t="str">
        <f t="shared" si="21"/>
        <v>Kč/MWh</v>
      </c>
    </row>
    <row r="332" spans="1:8" x14ac:dyDescent="0.2">
      <c r="A332" t="s">
        <v>52</v>
      </c>
    </row>
    <row r="333" spans="1:8" x14ac:dyDescent="0.2">
      <c r="A333" t="s">
        <v>3</v>
      </c>
    </row>
    <row r="334" spans="1:8" x14ac:dyDescent="0.2">
      <c r="A334" t="s">
        <v>28</v>
      </c>
    </row>
    <row r="335" spans="1:8" x14ac:dyDescent="0.2">
      <c r="C335" t="s">
        <v>570</v>
      </c>
      <c r="D335" t="s">
        <v>571</v>
      </c>
      <c r="E335" t="s">
        <v>572</v>
      </c>
    </row>
    <row r="336" spans="1:8" x14ac:dyDescent="0.2">
      <c r="A336" t="s">
        <v>7</v>
      </c>
      <c r="B336" t="s">
        <v>524</v>
      </c>
      <c r="C336">
        <v>79</v>
      </c>
      <c r="D336">
        <v>77</v>
      </c>
      <c r="E336">
        <v>69</v>
      </c>
      <c r="H336" t="str">
        <f t="shared" ref="H336:H350" si="22">G336&amp;IF(A334="·        z platu za distribuované množství elektřiny v nízkém tarifu:","NT",)&amp;A336</f>
        <v>jistič do 3x10 A a do 1x25 A včetně</v>
      </c>
    </row>
    <row r="337" spans="1:8" x14ac:dyDescent="0.2">
      <c r="A337" t="s">
        <v>8</v>
      </c>
      <c r="B337" t="s">
        <v>160</v>
      </c>
      <c r="C337">
        <v>126</v>
      </c>
      <c r="D337">
        <v>123</v>
      </c>
      <c r="E337">
        <v>110</v>
      </c>
      <c r="H337" t="str">
        <f t="shared" si="22"/>
        <v>jistič nad 3x10 A do 3x16 A včetně</v>
      </c>
    </row>
    <row r="338" spans="1:8" x14ac:dyDescent="0.2">
      <c r="A338" t="s">
        <v>9</v>
      </c>
      <c r="B338" t="s">
        <v>161</v>
      </c>
      <c r="C338">
        <v>158</v>
      </c>
      <c r="D338">
        <v>154</v>
      </c>
      <c r="E338">
        <v>138</v>
      </c>
      <c r="H338" t="str">
        <f t="shared" si="22"/>
        <v>jistič nad 3x16 A do 3x20 A včetně</v>
      </c>
    </row>
    <row r="339" spans="1:8" x14ac:dyDescent="0.2">
      <c r="A339" t="s">
        <v>10</v>
      </c>
      <c r="B339" t="s">
        <v>162</v>
      </c>
      <c r="C339">
        <v>197</v>
      </c>
      <c r="D339">
        <v>192</v>
      </c>
      <c r="E339">
        <v>173</v>
      </c>
      <c r="H339" t="str">
        <f t="shared" si="22"/>
        <v>jistič nad 3x20 A do 3x25 A včetně</v>
      </c>
    </row>
    <row r="340" spans="1:8" x14ac:dyDescent="0.2">
      <c r="A340" t="s">
        <v>11</v>
      </c>
      <c r="B340" t="s">
        <v>163</v>
      </c>
      <c r="C340">
        <v>252</v>
      </c>
      <c r="D340">
        <v>246</v>
      </c>
      <c r="E340">
        <v>221</v>
      </c>
      <c r="H340" t="str">
        <f t="shared" si="22"/>
        <v>jistič nad 3x25 A do 3x32 A včetně</v>
      </c>
    </row>
    <row r="341" spans="1:8" x14ac:dyDescent="0.2">
      <c r="A341" t="s">
        <v>12</v>
      </c>
      <c r="B341" t="s">
        <v>164</v>
      </c>
      <c r="C341">
        <v>316</v>
      </c>
      <c r="D341">
        <v>307</v>
      </c>
      <c r="E341">
        <v>276</v>
      </c>
      <c r="H341" t="str">
        <f t="shared" si="22"/>
        <v>jistič nad 3x32 A do 3x40 A včetně</v>
      </c>
    </row>
    <row r="342" spans="1:8" x14ac:dyDescent="0.2">
      <c r="A342" t="s">
        <v>13</v>
      </c>
      <c r="B342" t="s">
        <v>165</v>
      </c>
      <c r="C342">
        <v>395</v>
      </c>
      <c r="D342">
        <v>384</v>
      </c>
      <c r="E342">
        <v>345</v>
      </c>
      <c r="H342" t="str">
        <f t="shared" si="22"/>
        <v>jistič nad 3x40 A do 3x50 A včetně</v>
      </c>
    </row>
    <row r="343" spans="1:8" x14ac:dyDescent="0.2">
      <c r="A343" t="s">
        <v>14</v>
      </c>
      <c r="B343" t="s">
        <v>166</v>
      </c>
      <c r="C343">
        <v>497</v>
      </c>
      <c r="D343">
        <v>484</v>
      </c>
      <c r="E343">
        <v>435</v>
      </c>
      <c r="H343" t="str">
        <f t="shared" si="22"/>
        <v>jistič nad 3x50 A do 3x63 A včetně</v>
      </c>
    </row>
    <row r="344" spans="1:8" x14ac:dyDescent="0.2">
      <c r="A344" t="s">
        <v>545</v>
      </c>
      <c r="B344" t="s">
        <v>548</v>
      </c>
      <c r="C344">
        <v>7.89</v>
      </c>
      <c r="D344">
        <v>7.68</v>
      </c>
      <c r="E344">
        <v>6.9</v>
      </c>
      <c r="H344" t="str">
        <f t="shared" si="22"/>
        <v>jistič nad 3x63 A za každou 1 A</v>
      </c>
    </row>
    <row r="345" spans="1:8" x14ac:dyDescent="0.2">
      <c r="A345" t="s">
        <v>19</v>
      </c>
      <c r="B345" t="s">
        <v>167</v>
      </c>
      <c r="C345">
        <v>2.63</v>
      </c>
      <c r="D345">
        <v>2.56</v>
      </c>
      <c r="E345">
        <v>2.2999999999999998</v>
      </c>
      <c r="H345" t="str">
        <f t="shared" si="22"/>
        <v>jistič nad 1x25 A za každou 1 A</v>
      </c>
    </row>
    <row r="346" spans="1:8" x14ac:dyDescent="0.2">
      <c r="A346" t="s">
        <v>25</v>
      </c>
      <c r="B346" t="s">
        <v>168</v>
      </c>
      <c r="H346" t="str">
        <f t="shared" si="22"/>
        <v>·        z platu za distribuované množství elektřiny ve vysokém tarifu:</v>
      </c>
    </row>
    <row r="347" spans="1:8" x14ac:dyDescent="0.2">
      <c r="B347" t="s">
        <v>64</v>
      </c>
      <c r="C347" t="s">
        <v>570</v>
      </c>
      <c r="D347" t="s">
        <v>571</v>
      </c>
      <c r="E347" t="s">
        <v>572</v>
      </c>
      <c r="H347" t="str">
        <f t="shared" si="22"/>
        <v/>
      </c>
    </row>
    <row r="348" spans="1:8" x14ac:dyDescent="0.2">
      <c r="A348" t="s">
        <v>21</v>
      </c>
      <c r="B348" t="s">
        <v>169</v>
      </c>
      <c r="C348">
        <v>2155.17</v>
      </c>
      <c r="D348">
        <v>2059.79</v>
      </c>
      <c r="E348">
        <v>1510.94</v>
      </c>
      <c r="H348" t="str">
        <f t="shared" si="22"/>
        <v>Kč/MWh</v>
      </c>
    </row>
    <row r="349" spans="1:8" x14ac:dyDescent="0.2">
      <c r="A349" t="s">
        <v>26</v>
      </c>
      <c r="B349" t="s">
        <v>170</v>
      </c>
      <c r="H349" t="str">
        <f t="shared" si="22"/>
        <v>·        z platu za distribuované množství elektřiny v nízkém tarifu:</v>
      </c>
    </row>
    <row r="350" spans="1:8" x14ac:dyDescent="0.2">
      <c r="B350" t="s">
        <v>64</v>
      </c>
      <c r="C350" t="s">
        <v>570</v>
      </c>
      <c r="D350" t="s">
        <v>571</v>
      </c>
      <c r="E350" t="s">
        <v>572</v>
      </c>
      <c r="H350" t="str">
        <f t="shared" si="22"/>
        <v/>
      </c>
    </row>
    <row r="351" spans="1:8" x14ac:dyDescent="0.2">
      <c r="A351" t="s">
        <v>21</v>
      </c>
      <c r="B351" t="s">
        <v>171</v>
      </c>
      <c r="C351">
        <v>438.09</v>
      </c>
      <c r="D351">
        <v>450.43</v>
      </c>
      <c r="E351">
        <v>206.48</v>
      </c>
      <c r="H351" t="str">
        <f>G351&amp;IF(A349="·        z platu za distribuované množství elektřiny v nízkém tarifu:","NT",)&amp;A351</f>
        <v>NTKč/MWh</v>
      </c>
    </row>
    <row r="352" spans="1:8" x14ac:dyDescent="0.2">
      <c r="A352" t="s">
        <v>53</v>
      </c>
    </row>
    <row r="353" spans="1:8" x14ac:dyDescent="0.2">
      <c r="A353" t="s">
        <v>3</v>
      </c>
    </row>
    <row r="354" spans="1:8" x14ac:dyDescent="0.2">
      <c r="A354" t="s">
        <v>28</v>
      </c>
    </row>
    <row r="355" spans="1:8" x14ac:dyDescent="0.2">
      <c r="C355" t="s">
        <v>570</v>
      </c>
      <c r="D355" t="s">
        <v>571</v>
      </c>
      <c r="E355" t="s">
        <v>572</v>
      </c>
    </row>
    <row r="356" spans="1:8" x14ac:dyDescent="0.2">
      <c r="A356" t="s">
        <v>7</v>
      </c>
      <c r="B356" t="s">
        <v>525</v>
      </c>
      <c r="C356">
        <v>116</v>
      </c>
      <c r="D356">
        <v>120</v>
      </c>
      <c r="E356">
        <v>104</v>
      </c>
      <c r="H356" t="str">
        <f t="shared" ref="H356:H371" si="23">G356&amp;IF(A354="·        z platu za distribuované množství elektřiny v nízkém tarifu:","NT",)&amp;A356</f>
        <v>jistič do 3x10 A a do 1x25 A včetně</v>
      </c>
    </row>
    <row r="357" spans="1:8" x14ac:dyDescent="0.2">
      <c r="A357" t="s">
        <v>8</v>
      </c>
      <c r="B357" t="s">
        <v>148</v>
      </c>
      <c r="C357">
        <v>186</v>
      </c>
      <c r="D357">
        <v>192</v>
      </c>
      <c r="E357">
        <v>166</v>
      </c>
      <c r="H357" t="str">
        <f t="shared" si="23"/>
        <v>jistič nad 3x10 A do 3x16 A včetně</v>
      </c>
    </row>
    <row r="358" spans="1:8" x14ac:dyDescent="0.2">
      <c r="A358" t="s">
        <v>9</v>
      </c>
      <c r="B358" t="s">
        <v>149</v>
      </c>
      <c r="C358">
        <v>232</v>
      </c>
      <c r="D358">
        <v>240</v>
      </c>
      <c r="E358">
        <v>208</v>
      </c>
      <c r="H358" t="str">
        <f t="shared" si="23"/>
        <v>jistič nad 3x16 A do 3x20 A včetně</v>
      </c>
    </row>
    <row r="359" spans="1:8" x14ac:dyDescent="0.2">
      <c r="A359" t="s">
        <v>10</v>
      </c>
      <c r="B359" t="s">
        <v>150</v>
      </c>
      <c r="C359">
        <v>290</v>
      </c>
      <c r="D359">
        <v>300</v>
      </c>
      <c r="E359">
        <v>260</v>
      </c>
      <c r="H359" t="str">
        <f t="shared" si="23"/>
        <v>jistič nad 3x20 A do 3x25 A včetně</v>
      </c>
    </row>
    <row r="360" spans="1:8" x14ac:dyDescent="0.2">
      <c r="A360" t="s">
        <v>11</v>
      </c>
      <c r="B360" t="s">
        <v>151</v>
      </c>
      <c r="C360">
        <v>372</v>
      </c>
      <c r="D360">
        <v>384</v>
      </c>
      <c r="E360">
        <v>332</v>
      </c>
      <c r="H360" t="str">
        <f t="shared" si="23"/>
        <v>jistič nad 3x25 A do 3x32 A včetně</v>
      </c>
    </row>
    <row r="361" spans="1:8" x14ac:dyDescent="0.2">
      <c r="A361" t="s">
        <v>12</v>
      </c>
      <c r="B361" t="s">
        <v>152</v>
      </c>
      <c r="C361">
        <v>464</v>
      </c>
      <c r="D361">
        <v>480</v>
      </c>
      <c r="E361">
        <v>415</v>
      </c>
      <c r="H361" t="str">
        <f t="shared" si="23"/>
        <v>jistič nad 3x32 A do 3x40 A včetně</v>
      </c>
    </row>
    <row r="362" spans="1:8" x14ac:dyDescent="0.2">
      <c r="A362" t="s">
        <v>13</v>
      </c>
      <c r="B362" t="s">
        <v>153</v>
      </c>
      <c r="C362">
        <v>581</v>
      </c>
      <c r="D362">
        <v>600</v>
      </c>
      <c r="E362">
        <v>519</v>
      </c>
      <c r="H362" t="str">
        <f t="shared" si="23"/>
        <v>jistič nad 3x40 A do 3x50 A včetně</v>
      </c>
    </row>
    <row r="363" spans="1:8" x14ac:dyDescent="0.2">
      <c r="A363" t="s">
        <v>14</v>
      </c>
      <c r="B363" t="s">
        <v>154</v>
      </c>
      <c r="C363">
        <v>731</v>
      </c>
      <c r="D363">
        <v>756</v>
      </c>
      <c r="E363">
        <v>654</v>
      </c>
      <c r="H363" t="str">
        <f t="shared" si="23"/>
        <v>jistič nad 3x50 A do 3x63 A včetně</v>
      </c>
    </row>
    <row r="364" spans="1:8" x14ac:dyDescent="0.2">
      <c r="A364" t="s">
        <v>545</v>
      </c>
      <c r="B364" t="s">
        <v>549</v>
      </c>
      <c r="C364">
        <v>11.61</v>
      </c>
      <c r="D364">
        <v>12</v>
      </c>
      <c r="E364">
        <v>10.38</v>
      </c>
      <c r="H364" t="str">
        <f t="shared" si="23"/>
        <v>jistič nad 3x63 A za každou 1 A</v>
      </c>
    </row>
    <row r="365" spans="1:8" x14ac:dyDescent="0.2">
      <c r="A365" t="s">
        <v>19</v>
      </c>
      <c r="B365" t="s">
        <v>155</v>
      </c>
      <c r="C365">
        <v>3.87</v>
      </c>
      <c r="D365">
        <v>4</v>
      </c>
      <c r="E365">
        <v>3.46</v>
      </c>
      <c r="H365" t="str">
        <f t="shared" si="23"/>
        <v>jistič nad 1x25 A za každou 1 A</v>
      </c>
    </row>
    <row r="366" spans="1:8" x14ac:dyDescent="0.2">
      <c r="A366" t="s">
        <v>25</v>
      </c>
      <c r="B366" t="s">
        <v>156</v>
      </c>
      <c r="H366" t="str">
        <f t="shared" si="23"/>
        <v>·        z platu za distribuované množství elektřiny ve vysokém tarifu:</v>
      </c>
    </row>
    <row r="367" spans="1:8" x14ac:dyDescent="0.2">
      <c r="B367" t="s">
        <v>65</v>
      </c>
      <c r="C367" t="s">
        <v>570</v>
      </c>
      <c r="D367" t="s">
        <v>571</v>
      </c>
      <c r="E367" t="s">
        <v>572</v>
      </c>
      <c r="H367" t="str">
        <f t="shared" si="23"/>
        <v/>
      </c>
    </row>
    <row r="368" spans="1:8" x14ac:dyDescent="0.2">
      <c r="A368" t="s">
        <v>21</v>
      </c>
      <c r="B368" t="s">
        <v>157</v>
      </c>
      <c r="C368">
        <v>1138.01</v>
      </c>
      <c r="D368">
        <v>1072.47</v>
      </c>
      <c r="E368">
        <v>780.72</v>
      </c>
      <c r="H368" t="str">
        <f t="shared" si="23"/>
        <v>Kč/MWh</v>
      </c>
    </row>
    <row r="369" spans="1:8" x14ac:dyDescent="0.2">
      <c r="A369" t="s">
        <v>26</v>
      </c>
      <c r="B369" t="s">
        <v>158</v>
      </c>
      <c r="H369" t="str">
        <f t="shared" si="23"/>
        <v>·        z platu za distribuované množství elektřiny v nízkém tarifu:</v>
      </c>
    </row>
    <row r="370" spans="1:8" x14ac:dyDescent="0.2">
      <c r="B370" t="s">
        <v>65</v>
      </c>
      <c r="C370" t="s">
        <v>570</v>
      </c>
      <c r="D370" t="s">
        <v>571</v>
      </c>
      <c r="E370" t="s">
        <v>572</v>
      </c>
      <c r="H370" t="str">
        <f t="shared" si="23"/>
        <v/>
      </c>
    </row>
    <row r="371" spans="1:8" x14ac:dyDescent="0.2">
      <c r="A371" t="s">
        <v>21</v>
      </c>
      <c r="B371" t="s">
        <v>159</v>
      </c>
      <c r="C371">
        <v>438.09</v>
      </c>
      <c r="D371">
        <v>450.43</v>
      </c>
      <c r="E371">
        <v>206.48</v>
      </c>
      <c r="H371" t="str">
        <f t="shared" si="23"/>
        <v>NTKč/MWh</v>
      </c>
    </row>
    <row r="372" spans="1:8" x14ac:dyDescent="0.2">
      <c r="A372" t="s">
        <v>54</v>
      </c>
    </row>
    <row r="373" spans="1:8" x14ac:dyDescent="0.2">
      <c r="A373" t="s">
        <v>3</v>
      </c>
    </row>
    <row r="374" spans="1:8" x14ac:dyDescent="0.2">
      <c r="A374" t="s">
        <v>28</v>
      </c>
    </row>
    <row r="375" spans="1:8" x14ac:dyDescent="0.2">
      <c r="C375" t="s">
        <v>570</v>
      </c>
      <c r="D375" t="s">
        <v>571</v>
      </c>
      <c r="E375" t="s">
        <v>572</v>
      </c>
    </row>
    <row r="376" spans="1:8" x14ac:dyDescent="0.2">
      <c r="A376" t="s">
        <v>7</v>
      </c>
      <c r="B376" t="s">
        <v>526</v>
      </c>
      <c r="C376">
        <v>75</v>
      </c>
      <c r="D376">
        <v>73</v>
      </c>
      <c r="E376">
        <v>66</v>
      </c>
      <c r="H376" t="str">
        <f t="shared" ref="H376:H391" si="24">G376&amp;IF(A374="·        z platu za distribuované množství elektřiny v nízkém tarifu:","NT",)&amp;A376</f>
        <v>jistič do 3x10 A a do 1x25 A včetně</v>
      </c>
    </row>
    <row r="377" spans="1:8" x14ac:dyDescent="0.2">
      <c r="A377" t="s">
        <v>8</v>
      </c>
      <c r="B377" t="s">
        <v>136</v>
      </c>
      <c r="C377">
        <v>120</v>
      </c>
      <c r="D377">
        <v>117</v>
      </c>
      <c r="E377">
        <v>105</v>
      </c>
      <c r="H377" t="str">
        <f t="shared" si="24"/>
        <v>jistič nad 3x10 A do 3x16 A včetně</v>
      </c>
    </row>
    <row r="378" spans="1:8" x14ac:dyDescent="0.2">
      <c r="A378" t="s">
        <v>9</v>
      </c>
      <c r="B378" t="s">
        <v>137</v>
      </c>
      <c r="C378">
        <v>150</v>
      </c>
      <c r="D378">
        <v>146</v>
      </c>
      <c r="E378">
        <v>131</v>
      </c>
      <c r="H378" t="str">
        <f t="shared" si="24"/>
        <v>jistič nad 3x16 A do 3x20 A včetně</v>
      </c>
    </row>
    <row r="379" spans="1:8" x14ac:dyDescent="0.2">
      <c r="A379" t="s">
        <v>10</v>
      </c>
      <c r="B379" t="s">
        <v>138</v>
      </c>
      <c r="C379">
        <v>188</v>
      </c>
      <c r="D379">
        <v>182</v>
      </c>
      <c r="E379">
        <v>164</v>
      </c>
      <c r="H379" t="str">
        <f t="shared" si="24"/>
        <v>jistič nad 3x20 A do 3x25 A včetně</v>
      </c>
    </row>
    <row r="380" spans="1:8" x14ac:dyDescent="0.2">
      <c r="A380" t="s">
        <v>11</v>
      </c>
      <c r="B380" t="s">
        <v>139</v>
      </c>
      <c r="C380">
        <v>240</v>
      </c>
      <c r="D380">
        <v>233</v>
      </c>
      <c r="E380">
        <v>210</v>
      </c>
      <c r="H380" t="str">
        <f t="shared" si="24"/>
        <v>jistič nad 3x25 A do 3x32 A včetně</v>
      </c>
    </row>
    <row r="381" spans="1:8" x14ac:dyDescent="0.2">
      <c r="A381" t="s">
        <v>12</v>
      </c>
      <c r="B381" t="s">
        <v>140</v>
      </c>
      <c r="C381">
        <v>300</v>
      </c>
      <c r="D381">
        <v>292</v>
      </c>
      <c r="E381">
        <v>263</v>
      </c>
      <c r="H381" t="str">
        <f t="shared" si="24"/>
        <v>jistič nad 3x32 A do 3x40 A včetně</v>
      </c>
    </row>
    <row r="382" spans="1:8" x14ac:dyDescent="0.2">
      <c r="A382" t="s">
        <v>13</v>
      </c>
      <c r="B382" t="s">
        <v>141</v>
      </c>
      <c r="C382">
        <v>375</v>
      </c>
      <c r="D382">
        <v>365</v>
      </c>
      <c r="E382">
        <v>329</v>
      </c>
      <c r="H382" t="str">
        <f t="shared" si="24"/>
        <v>jistič nad 3x40 A do 3x50 A včetně</v>
      </c>
    </row>
    <row r="383" spans="1:8" x14ac:dyDescent="0.2">
      <c r="A383" t="s">
        <v>14</v>
      </c>
      <c r="B383" t="s">
        <v>142</v>
      </c>
      <c r="C383">
        <v>473</v>
      </c>
      <c r="D383">
        <v>459</v>
      </c>
      <c r="E383">
        <v>414</v>
      </c>
      <c r="H383" t="str">
        <f t="shared" si="24"/>
        <v>jistič nad 3x50 A do 3x63 A včetně</v>
      </c>
    </row>
    <row r="384" spans="1:8" x14ac:dyDescent="0.2">
      <c r="A384" t="s">
        <v>545</v>
      </c>
      <c r="B384" t="s">
        <v>550</v>
      </c>
      <c r="C384">
        <v>7.5</v>
      </c>
      <c r="D384">
        <v>7.29</v>
      </c>
      <c r="E384">
        <v>6.57</v>
      </c>
      <c r="H384" t="str">
        <f t="shared" si="24"/>
        <v>jistič nad 3x63 A za každou 1 A</v>
      </c>
    </row>
    <row r="385" spans="1:8" x14ac:dyDescent="0.2">
      <c r="A385" t="s">
        <v>19</v>
      </c>
      <c r="B385" t="s">
        <v>143</v>
      </c>
      <c r="C385">
        <v>2.5</v>
      </c>
      <c r="D385">
        <v>2.4300000000000002</v>
      </c>
      <c r="E385">
        <v>2.19</v>
      </c>
      <c r="H385" t="str">
        <f t="shared" si="24"/>
        <v>jistič nad 1x25 A za každou 1 A</v>
      </c>
    </row>
    <row r="386" spans="1:8" x14ac:dyDescent="0.2">
      <c r="A386" t="s">
        <v>25</v>
      </c>
      <c r="B386" t="s">
        <v>144</v>
      </c>
      <c r="H386" t="str">
        <f t="shared" si="24"/>
        <v>·        z platu za distribuované množství elektřiny ve vysokém tarifu:</v>
      </c>
    </row>
    <row r="387" spans="1:8" x14ac:dyDescent="0.2">
      <c r="B387" t="s">
        <v>66</v>
      </c>
      <c r="C387" t="s">
        <v>570</v>
      </c>
      <c r="D387" t="s">
        <v>571</v>
      </c>
      <c r="E387" t="s">
        <v>572</v>
      </c>
      <c r="H387" t="str">
        <f t="shared" si="24"/>
        <v/>
      </c>
    </row>
    <row r="388" spans="1:8" x14ac:dyDescent="0.2">
      <c r="A388" t="s">
        <v>21</v>
      </c>
      <c r="B388" t="s">
        <v>145</v>
      </c>
      <c r="C388">
        <v>2155.17</v>
      </c>
      <c r="D388">
        <v>2059.79</v>
      </c>
      <c r="E388">
        <v>1510.94</v>
      </c>
      <c r="H388" t="str">
        <f t="shared" si="24"/>
        <v>Kč/MWh</v>
      </c>
    </row>
    <row r="389" spans="1:8" x14ac:dyDescent="0.2">
      <c r="A389" t="s">
        <v>26</v>
      </c>
      <c r="B389" t="s">
        <v>146</v>
      </c>
      <c r="H389" t="str">
        <f t="shared" si="24"/>
        <v>·        z platu za distribuované množství elektřiny v nízkém tarifu:</v>
      </c>
    </row>
    <row r="390" spans="1:8" x14ac:dyDescent="0.2">
      <c r="B390" t="s">
        <v>66</v>
      </c>
      <c r="C390" t="s">
        <v>570</v>
      </c>
      <c r="D390" t="s">
        <v>571</v>
      </c>
      <c r="E390" t="s">
        <v>572</v>
      </c>
      <c r="H390" t="str">
        <f t="shared" si="24"/>
        <v/>
      </c>
    </row>
    <row r="391" spans="1:8" x14ac:dyDescent="0.2">
      <c r="A391" t="s">
        <v>21</v>
      </c>
      <c r="B391" t="s">
        <v>147</v>
      </c>
      <c r="C391">
        <v>438.09</v>
      </c>
      <c r="D391">
        <v>450.43</v>
      </c>
      <c r="E391">
        <v>206.48</v>
      </c>
      <c r="H391" t="str">
        <f t="shared" si="24"/>
        <v>NTKč/MWh</v>
      </c>
    </row>
    <row r="392" spans="1:8" x14ac:dyDescent="0.2">
      <c r="A392" t="s">
        <v>55</v>
      </c>
    </row>
    <row r="393" spans="1:8" x14ac:dyDescent="0.2">
      <c r="A393" t="s">
        <v>3</v>
      </c>
    </row>
    <row r="394" spans="1:8" x14ac:dyDescent="0.2">
      <c r="A394" t="s">
        <v>28</v>
      </c>
    </row>
    <row r="395" spans="1:8" x14ac:dyDescent="0.2">
      <c r="C395" t="s">
        <v>570</v>
      </c>
      <c r="D395" t="s">
        <v>571</v>
      </c>
      <c r="E395" t="s">
        <v>572</v>
      </c>
    </row>
    <row r="396" spans="1:8" x14ac:dyDescent="0.2">
      <c r="A396" t="s">
        <v>7</v>
      </c>
      <c r="B396" t="s">
        <v>527</v>
      </c>
      <c r="C396">
        <v>137</v>
      </c>
      <c r="D396">
        <v>132</v>
      </c>
      <c r="E396">
        <v>113</v>
      </c>
      <c r="H396" t="str">
        <f t="shared" ref="H396:H411" si="25">G396&amp;IF(A394="·        z platu za distribuované množství elektřiny v nízkém tarifu:","NT",)&amp;A396</f>
        <v>jistič do 3x10 A a do 1x25 A včetně</v>
      </c>
    </row>
    <row r="397" spans="1:8" x14ac:dyDescent="0.2">
      <c r="A397" t="s">
        <v>8</v>
      </c>
      <c r="B397" t="s">
        <v>124</v>
      </c>
      <c r="C397">
        <v>219</v>
      </c>
      <c r="D397">
        <v>212</v>
      </c>
      <c r="E397">
        <v>181</v>
      </c>
      <c r="H397" t="str">
        <f t="shared" si="25"/>
        <v>jistič nad 3x10 A do 3x16 A včetně</v>
      </c>
    </row>
    <row r="398" spans="1:8" x14ac:dyDescent="0.2">
      <c r="A398" t="s">
        <v>9</v>
      </c>
      <c r="B398" t="s">
        <v>125</v>
      </c>
      <c r="C398">
        <v>274</v>
      </c>
      <c r="D398">
        <v>265</v>
      </c>
      <c r="E398">
        <v>227</v>
      </c>
      <c r="H398" t="str">
        <f t="shared" si="25"/>
        <v>jistič nad 3x16 A do 3x20 A včetně</v>
      </c>
    </row>
    <row r="399" spans="1:8" x14ac:dyDescent="0.2">
      <c r="A399" t="s">
        <v>10</v>
      </c>
      <c r="B399" t="s">
        <v>126</v>
      </c>
      <c r="C399">
        <v>342</v>
      </c>
      <c r="D399">
        <v>331</v>
      </c>
      <c r="E399">
        <v>284</v>
      </c>
      <c r="H399" t="str">
        <f t="shared" si="25"/>
        <v>jistič nad 3x20 A do 3x25 A včetně</v>
      </c>
    </row>
    <row r="400" spans="1:8" x14ac:dyDescent="0.2">
      <c r="A400" t="s">
        <v>11</v>
      </c>
      <c r="B400" t="s">
        <v>127</v>
      </c>
      <c r="C400">
        <v>438</v>
      </c>
      <c r="D400">
        <v>423</v>
      </c>
      <c r="E400">
        <v>363</v>
      </c>
      <c r="H400" t="str">
        <f t="shared" si="25"/>
        <v>jistič nad 3x25 A do 3x32 A včetně</v>
      </c>
    </row>
    <row r="401" spans="1:8" x14ac:dyDescent="0.2">
      <c r="A401" t="s">
        <v>12</v>
      </c>
      <c r="B401" t="s">
        <v>128</v>
      </c>
      <c r="C401">
        <v>547</v>
      </c>
      <c r="D401">
        <v>529</v>
      </c>
      <c r="E401">
        <v>454</v>
      </c>
      <c r="H401" t="str">
        <f t="shared" si="25"/>
        <v>jistič nad 3x32 A do 3x40 A včetně</v>
      </c>
    </row>
    <row r="402" spans="1:8" x14ac:dyDescent="0.2">
      <c r="A402" t="s">
        <v>13</v>
      </c>
      <c r="B402" t="s">
        <v>129</v>
      </c>
      <c r="C402">
        <v>684</v>
      </c>
      <c r="D402">
        <v>662</v>
      </c>
      <c r="E402">
        <v>567</v>
      </c>
      <c r="H402" t="str">
        <f t="shared" si="25"/>
        <v>jistič nad 3x40 A do 3x50 A včetně</v>
      </c>
    </row>
    <row r="403" spans="1:8" x14ac:dyDescent="0.2">
      <c r="A403" t="s">
        <v>14</v>
      </c>
      <c r="B403" t="s">
        <v>130</v>
      </c>
      <c r="C403">
        <v>862</v>
      </c>
      <c r="D403">
        <v>833</v>
      </c>
      <c r="E403">
        <v>714</v>
      </c>
      <c r="H403" t="str">
        <f t="shared" si="25"/>
        <v>jistič nad 3x50 A do 3x63 A včetně</v>
      </c>
    </row>
    <row r="404" spans="1:8" x14ac:dyDescent="0.2">
      <c r="A404" t="s">
        <v>545</v>
      </c>
      <c r="B404" t="s">
        <v>551</v>
      </c>
      <c r="C404">
        <v>13.68</v>
      </c>
      <c r="D404">
        <v>13.23</v>
      </c>
      <c r="E404">
        <v>11.34</v>
      </c>
      <c r="H404" t="str">
        <f t="shared" si="25"/>
        <v>jistič nad 3x63 A za každou 1 A</v>
      </c>
    </row>
    <row r="405" spans="1:8" x14ac:dyDescent="0.2">
      <c r="A405" t="s">
        <v>19</v>
      </c>
      <c r="B405" t="s">
        <v>131</v>
      </c>
      <c r="C405">
        <v>4.5599999999999996</v>
      </c>
      <c r="D405">
        <v>4.41</v>
      </c>
      <c r="E405">
        <v>3.78</v>
      </c>
      <c r="H405" t="str">
        <f t="shared" si="25"/>
        <v>jistič nad 1x25 A za každou 1 A</v>
      </c>
    </row>
    <row r="406" spans="1:8" x14ac:dyDescent="0.2">
      <c r="A406" t="s">
        <v>25</v>
      </c>
      <c r="B406" t="s">
        <v>132</v>
      </c>
      <c r="H406" t="str">
        <f t="shared" si="25"/>
        <v>·        z platu za distribuované množství elektřiny ve vysokém tarifu:</v>
      </c>
    </row>
    <row r="407" spans="1:8" x14ac:dyDescent="0.2">
      <c r="B407" t="s">
        <v>67</v>
      </c>
      <c r="C407" t="s">
        <v>570</v>
      </c>
      <c r="D407" t="s">
        <v>571</v>
      </c>
      <c r="E407" t="s">
        <v>572</v>
      </c>
      <c r="H407" t="str">
        <f t="shared" si="25"/>
        <v/>
      </c>
    </row>
    <row r="408" spans="1:8" x14ac:dyDescent="0.2">
      <c r="A408" t="s">
        <v>21</v>
      </c>
      <c r="B408" t="s">
        <v>133</v>
      </c>
      <c r="C408">
        <v>648.62</v>
      </c>
      <c r="D408">
        <v>644.29999999999995</v>
      </c>
      <c r="E408">
        <v>273.10000000000002</v>
      </c>
      <c r="H408" t="str">
        <f t="shared" si="25"/>
        <v>Kč/MWh</v>
      </c>
    </row>
    <row r="409" spans="1:8" x14ac:dyDescent="0.2">
      <c r="A409" t="s">
        <v>26</v>
      </c>
      <c r="B409" t="s">
        <v>134</v>
      </c>
      <c r="H409" t="str">
        <f t="shared" si="25"/>
        <v>·        z platu za distribuované množství elektřiny v nízkém tarifu:</v>
      </c>
    </row>
    <row r="410" spans="1:8" x14ac:dyDescent="0.2">
      <c r="B410" t="s">
        <v>67</v>
      </c>
      <c r="C410" t="s">
        <v>570</v>
      </c>
      <c r="D410" t="s">
        <v>571</v>
      </c>
      <c r="E410" t="s">
        <v>572</v>
      </c>
      <c r="H410" t="str">
        <f t="shared" si="25"/>
        <v/>
      </c>
    </row>
    <row r="411" spans="1:8" x14ac:dyDescent="0.2">
      <c r="A411" t="s">
        <v>21</v>
      </c>
      <c r="B411" t="s">
        <v>135</v>
      </c>
      <c r="C411">
        <v>438.09</v>
      </c>
      <c r="D411">
        <v>450.43</v>
      </c>
      <c r="E411">
        <v>206.48</v>
      </c>
      <c r="H411" t="str">
        <f t="shared" si="25"/>
        <v>NTKč/MWh</v>
      </c>
    </row>
    <row r="412" spans="1:8" x14ac:dyDescent="0.2">
      <c r="A412" t="s">
        <v>56</v>
      </c>
    </row>
    <row r="413" spans="1:8" x14ac:dyDescent="0.2">
      <c r="A413" t="s">
        <v>3</v>
      </c>
    </row>
    <row r="414" spans="1:8" x14ac:dyDescent="0.2">
      <c r="A414" t="s">
        <v>28</v>
      </c>
    </row>
    <row r="415" spans="1:8" x14ac:dyDescent="0.2">
      <c r="C415" t="s">
        <v>570</v>
      </c>
      <c r="D415" t="s">
        <v>571</v>
      </c>
      <c r="E415" t="s">
        <v>572</v>
      </c>
    </row>
    <row r="416" spans="1:8" x14ac:dyDescent="0.2">
      <c r="A416" t="s">
        <v>7</v>
      </c>
      <c r="B416" t="s">
        <v>528</v>
      </c>
      <c r="C416">
        <v>156</v>
      </c>
      <c r="D416">
        <v>147</v>
      </c>
      <c r="E416">
        <v>131</v>
      </c>
      <c r="H416" t="str">
        <f t="shared" ref="H416:H431" si="26">G416&amp;IF(A414="·        z platu za distribuované množství elektřiny v nízkém tarifu:","NT",)&amp;A416</f>
        <v>jistič do 3x10 A a do 1x25 A včetně</v>
      </c>
    </row>
    <row r="417" spans="1:8" x14ac:dyDescent="0.2">
      <c r="A417" t="s">
        <v>8</v>
      </c>
      <c r="B417" t="s">
        <v>112</v>
      </c>
      <c r="C417">
        <v>250</v>
      </c>
      <c r="D417">
        <v>236</v>
      </c>
      <c r="E417">
        <v>210</v>
      </c>
      <c r="H417" t="str">
        <f t="shared" si="26"/>
        <v>jistič nad 3x10 A do 3x16 A včetně</v>
      </c>
    </row>
    <row r="418" spans="1:8" x14ac:dyDescent="0.2">
      <c r="A418" t="s">
        <v>9</v>
      </c>
      <c r="B418" t="s">
        <v>113</v>
      </c>
      <c r="C418">
        <v>313</v>
      </c>
      <c r="D418">
        <v>295</v>
      </c>
      <c r="E418">
        <v>262</v>
      </c>
      <c r="H418" t="str">
        <f t="shared" si="26"/>
        <v>jistič nad 3x16 A do 3x20 A včetně</v>
      </c>
    </row>
    <row r="419" spans="1:8" x14ac:dyDescent="0.2">
      <c r="A419" t="s">
        <v>10</v>
      </c>
      <c r="B419" t="s">
        <v>114</v>
      </c>
      <c r="C419">
        <v>391</v>
      </c>
      <c r="D419">
        <v>368</v>
      </c>
      <c r="E419">
        <v>328</v>
      </c>
      <c r="H419" t="str">
        <f t="shared" si="26"/>
        <v>jistič nad 3x20 A do 3x25 A včetně</v>
      </c>
    </row>
    <row r="420" spans="1:8" x14ac:dyDescent="0.2">
      <c r="A420" t="s">
        <v>11</v>
      </c>
      <c r="B420" t="s">
        <v>115</v>
      </c>
      <c r="C420">
        <v>500</v>
      </c>
      <c r="D420">
        <v>471</v>
      </c>
      <c r="E420">
        <v>420</v>
      </c>
      <c r="H420" t="str">
        <f t="shared" si="26"/>
        <v>jistič nad 3x25 A do 3x32 A včetně</v>
      </c>
    </row>
    <row r="421" spans="1:8" x14ac:dyDescent="0.2">
      <c r="A421" t="s">
        <v>12</v>
      </c>
      <c r="B421" t="s">
        <v>116</v>
      </c>
      <c r="C421">
        <v>625</v>
      </c>
      <c r="D421">
        <v>589</v>
      </c>
      <c r="E421">
        <v>524</v>
      </c>
      <c r="H421" t="str">
        <f t="shared" si="26"/>
        <v>jistič nad 3x32 A do 3x40 A včetně</v>
      </c>
    </row>
    <row r="422" spans="1:8" x14ac:dyDescent="0.2">
      <c r="A422" t="s">
        <v>13</v>
      </c>
      <c r="B422" t="s">
        <v>117</v>
      </c>
      <c r="C422">
        <v>782</v>
      </c>
      <c r="D422">
        <v>737</v>
      </c>
      <c r="E422">
        <v>656</v>
      </c>
      <c r="H422" t="str">
        <f t="shared" si="26"/>
        <v>jistič nad 3x40 A do 3x50 A včetně</v>
      </c>
    </row>
    <row r="423" spans="1:8" x14ac:dyDescent="0.2">
      <c r="A423" t="s">
        <v>14</v>
      </c>
      <c r="B423" t="s">
        <v>118</v>
      </c>
      <c r="C423">
        <v>985</v>
      </c>
      <c r="D423">
        <v>928</v>
      </c>
      <c r="E423">
        <v>826</v>
      </c>
      <c r="H423" t="str">
        <f t="shared" si="26"/>
        <v>jistič nad 3x50 A do 3x63 A včetně</v>
      </c>
    </row>
    <row r="424" spans="1:8" x14ac:dyDescent="0.2">
      <c r="A424" t="s">
        <v>545</v>
      </c>
      <c r="B424" t="s">
        <v>552</v>
      </c>
      <c r="C424">
        <v>15.63</v>
      </c>
      <c r="D424">
        <v>14.73</v>
      </c>
      <c r="E424">
        <v>13.11</v>
      </c>
      <c r="H424" t="str">
        <f t="shared" si="26"/>
        <v>jistič nad 3x63 A za každou 1 A</v>
      </c>
    </row>
    <row r="425" spans="1:8" x14ac:dyDescent="0.2">
      <c r="A425" t="s">
        <v>19</v>
      </c>
      <c r="B425" t="s">
        <v>119</v>
      </c>
      <c r="C425">
        <v>5.21</v>
      </c>
      <c r="D425">
        <v>4.91</v>
      </c>
      <c r="E425">
        <v>4.37</v>
      </c>
      <c r="H425" t="str">
        <f t="shared" si="26"/>
        <v>jistič nad 1x25 A za každou 1 A</v>
      </c>
    </row>
    <row r="426" spans="1:8" x14ac:dyDescent="0.2">
      <c r="A426" t="s">
        <v>25</v>
      </c>
      <c r="B426" t="s">
        <v>120</v>
      </c>
      <c r="H426" t="str">
        <f t="shared" si="26"/>
        <v>·        z platu za distribuované množství elektřiny ve vysokém tarifu:</v>
      </c>
    </row>
    <row r="427" spans="1:8" x14ac:dyDescent="0.2">
      <c r="B427" t="s">
        <v>68</v>
      </c>
      <c r="C427" t="s">
        <v>570</v>
      </c>
      <c r="D427" t="s">
        <v>571</v>
      </c>
      <c r="E427" t="s">
        <v>572</v>
      </c>
      <c r="H427" t="str">
        <f t="shared" si="26"/>
        <v/>
      </c>
    </row>
    <row r="428" spans="1:8" x14ac:dyDescent="0.2">
      <c r="A428" t="s">
        <v>21</v>
      </c>
      <c r="B428" t="s">
        <v>121</v>
      </c>
      <c r="C428">
        <v>648.62</v>
      </c>
      <c r="D428">
        <v>644.29999999999995</v>
      </c>
      <c r="E428">
        <v>273.10000000000002</v>
      </c>
      <c r="H428" t="str">
        <f t="shared" si="26"/>
        <v>Kč/MWh</v>
      </c>
    </row>
    <row r="429" spans="1:8" x14ac:dyDescent="0.2">
      <c r="A429" t="s">
        <v>26</v>
      </c>
      <c r="B429" t="s">
        <v>122</v>
      </c>
      <c r="H429" t="str">
        <f t="shared" si="26"/>
        <v>·        z platu za distribuované množství elektřiny v nízkém tarifu:</v>
      </c>
    </row>
    <row r="430" spans="1:8" x14ac:dyDescent="0.2">
      <c r="B430" t="s">
        <v>68</v>
      </c>
      <c r="C430" t="s">
        <v>570</v>
      </c>
      <c r="D430" t="s">
        <v>571</v>
      </c>
      <c r="E430" t="s">
        <v>572</v>
      </c>
      <c r="H430" t="str">
        <f t="shared" si="26"/>
        <v/>
      </c>
    </row>
    <row r="431" spans="1:8" x14ac:dyDescent="0.2">
      <c r="A431" t="s">
        <v>21</v>
      </c>
      <c r="B431" t="s">
        <v>123</v>
      </c>
      <c r="C431">
        <v>438.09</v>
      </c>
      <c r="D431">
        <v>450.43</v>
      </c>
      <c r="E431">
        <v>206.48</v>
      </c>
      <c r="H431" t="str">
        <f t="shared" si="26"/>
        <v>NTKč/MWh</v>
      </c>
    </row>
    <row r="432" spans="1:8" x14ac:dyDescent="0.2">
      <c r="A432" t="s">
        <v>529</v>
      </c>
    </row>
    <row r="433" spans="1:8" x14ac:dyDescent="0.2">
      <c r="A433" t="s">
        <v>3</v>
      </c>
    </row>
    <row r="434" spans="1:8" x14ac:dyDescent="0.2">
      <c r="A434" t="s">
        <v>28</v>
      </c>
    </row>
    <row r="435" spans="1:8" x14ac:dyDescent="0.2">
      <c r="C435" t="s">
        <v>570</v>
      </c>
      <c r="D435" t="s">
        <v>571</v>
      </c>
      <c r="E435" t="s">
        <v>572</v>
      </c>
    </row>
    <row r="436" spans="1:8" x14ac:dyDescent="0.2">
      <c r="A436" t="s">
        <v>7</v>
      </c>
      <c r="B436" t="s">
        <v>530</v>
      </c>
      <c r="C436">
        <v>156</v>
      </c>
      <c r="D436">
        <v>147</v>
      </c>
      <c r="E436">
        <v>131</v>
      </c>
      <c r="H436" t="str">
        <f t="shared" ref="H436:H451" si="27">G436&amp;IF(A434="·        z platu za distribuované množství elektřiny v nízkém tarifu:","NT",)&amp;A436</f>
        <v>jistič do 3x10 A a do 1x25 A včetně</v>
      </c>
    </row>
    <row r="437" spans="1:8" x14ac:dyDescent="0.2">
      <c r="A437" t="s">
        <v>8</v>
      </c>
      <c r="B437" t="s">
        <v>100</v>
      </c>
      <c r="C437">
        <v>250</v>
      </c>
      <c r="D437">
        <v>236</v>
      </c>
      <c r="E437">
        <v>210</v>
      </c>
      <c r="H437" t="str">
        <f t="shared" si="27"/>
        <v>jistič nad 3x10 A do 3x16 A včetně</v>
      </c>
    </row>
    <row r="438" spans="1:8" x14ac:dyDescent="0.2">
      <c r="A438" t="s">
        <v>9</v>
      </c>
      <c r="B438" t="s">
        <v>101</v>
      </c>
      <c r="C438">
        <v>313</v>
      </c>
      <c r="D438">
        <v>295</v>
      </c>
      <c r="E438">
        <v>262</v>
      </c>
      <c r="H438" t="str">
        <f t="shared" si="27"/>
        <v>jistič nad 3x16 A do 3x20 A včetně</v>
      </c>
    </row>
    <row r="439" spans="1:8" x14ac:dyDescent="0.2">
      <c r="A439" t="s">
        <v>10</v>
      </c>
      <c r="B439" t="s">
        <v>102</v>
      </c>
      <c r="C439">
        <v>391</v>
      </c>
      <c r="D439">
        <v>368</v>
      </c>
      <c r="E439">
        <v>328</v>
      </c>
      <c r="H439" t="str">
        <f t="shared" si="27"/>
        <v>jistič nad 3x20 A do 3x25 A včetně</v>
      </c>
    </row>
    <row r="440" spans="1:8" x14ac:dyDescent="0.2">
      <c r="A440" t="s">
        <v>11</v>
      </c>
      <c r="B440" t="s">
        <v>103</v>
      </c>
      <c r="C440">
        <v>500</v>
      </c>
      <c r="D440">
        <v>471</v>
      </c>
      <c r="E440">
        <v>420</v>
      </c>
      <c r="H440" t="str">
        <f t="shared" si="27"/>
        <v>jistič nad 3x25 A do 3x32 A včetně</v>
      </c>
    </row>
    <row r="441" spans="1:8" x14ac:dyDescent="0.2">
      <c r="A441" t="s">
        <v>12</v>
      </c>
      <c r="B441" t="s">
        <v>104</v>
      </c>
      <c r="C441">
        <v>625</v>
      </c>
      <c r="D441">
        <v>589</v>
      </c>
      <c r="E441">
        <v>524</v>
      </c>
      <c r="H441" t="str">
        <f t="shared" si="27"/>
        <v>jistič nad 3x32 A do 3x40 A včetně</v>
      </c>
    </row>
    <row r="442" spans="1:8" x14ac:dyDescent="0.2">
      <c r="A442" t="s">
        <v>13</v>
      </c>
      <c r="B442" t="s">
        <v>105</v>
      </c>
      <c r="C442">
        <v>782</v>
      </c>
      <c r="D442">
        <v>737</v>
      </c>
      <c r="E442">
        <v>656</v>
      </c>
      <c r="H442" t="str">
        <f t="shared" si="27"/>
        <v>jistič nad 3x40 A do 3x50 A včetně</v>
      </c>
    </row>
    <row r="443" spans="1:8" x14ac:dyDescent="0.2">
      <c r="A443" t="s">
        <v>14</v>
      </c>
      <c r="B443" t="s">
        <v>106</v>
      </c>
      <c r="C443">
        <v>985</v>
      </c>
      <c r="D443">
        <v>928</v>
      </c>
      <c r="E443">
        <v>826</v>
      </c>
      <c r="H443" t="str">
        <f t="shared" si="27"/>
        <v>jistič nad 3x50 A do 3x63 A včetně</v>
      </c>
    </row>
    <row r="444" spans="1:8" x14ac:dyDescent="0.2">
      <c r="A444" t="s">
        <v>545</v>
      </c>
      <c r="B444" t="s">
        <v>553</v>
      </c>
      <c r="C444">
        <v>15.63</v>
      </c>
      <c r="D444">
        <v>14.73</v>
      </c>
      <c r="E444">
        <v>13.11</v>
      </c>
      <c r="H444" t="str">
        <f t="shared" si="27"/>
        <v>jistič nad 3x63 A za každou 1 A</v>
      </c>
    </row>
    <row r="445" spans="1:8" x14ac:dyDescent="0.2">
      <c r="A445" t="s">
        <v>19</v>
      </c>
      <c r="B445" t="s">
        <v>107</v>
      </c>
      <c r="C445">
        <v>5.21</v>
      </c>
      <c r="D445">
        <v>4.91</v>
      </c>
      <c r="E445">
        <v>4.37</v>
      </c>
      <c r="H445" t="str">
        <f t="shared" si="27"/>
        <v>jistič nad 1x25 A za každou 1 A</v>
      </c>
    </row>
    <row r="446" spans="1:8" ht="15.75" customHeight="1" x14ac:dyDescent="0.2">
      <c r="A446" t="s">
        <v>25</v>
      </c>
      <c r="B446" t="s">
        <v>108</v>
      </c>
      <c r="H446" t="str">
        <f t="shared" si="27"/>
        <v>·        z platu za distribuované množství elektřiny ve vysokém tarifu:</v>
      </c>
    </row>
    <row r="447" spans="1:8" x14ac:dyDescent="0.2">
      <c r="B447" t="s">
        <v>69</v>
      </c>
      <c r="C447" t="s">
        <v>570</v>
      </c>
      <c r="D447" t="s">
        <v>571</v>
      </c>
      <c r="E447" t="s">
        <v>572</v>
      </c>
      <c r="H447" t="str">
        <f t="shared" si="27"/>
        <v/>
      </c>
    </row>
    <row r="448" spans="1:8" x14ac:dyDescent="0.2">
      <c r="A448" t="s">
        <v>21</v>
      </c>
      <c r="B448" t="s">
        <v>109</v>
      </c>
      <c r="C448">
        <v>648.62</v>
      </c>
      <c r="D448">
        <v>644.29999999999995</v>
      </c>
      <c r="E448">
        <v>273.10000000000002</v>
      </c>
      <c r="H448" t="str">
        <f t="shared" si="27"/>
        <v>Kč/MWh</v>
      </c>
    </row>
    <row r="449" spans="1:8" ht="15.75" customHeight="1" x14ac:dyDescent="0.2">
      <c r="A449" t="s">
        <v>26</v>
      </c>
      <c r="B449" t="s">
        <v>110</v>
      </c>
      <c r="H449" t="str">
        <f t="shared" si="27"/>
        <v>·        z platu za distribuované množství elektřiny v nízkém tarifu:</v>
      </c>
    </row>
    <row r="450" spans="1:8" x14ac:dyDescent="0.2">
      <c r="B450" t="s">
        <v>69</v>
      </c>
      <c r="C450" t="s">
        <v>570</v>
      </c>
      <c r="D450" t="s">
        <v>571</v>
      </c>
      <c r="E450" t="s">
        <v>572</v>
      </c>
      <c r="H450" t="str">
        <f t="shared" si="27"/>
        <v/>
      </c>
    </row>
    <row r="451" spans="1:8" x14ac:dyDescent="0.2">
      <c r="A451" t="s">
        <v>21</v>
      </c>
      <c r="B451" t="s">
        <v>111</v>
      </c>
      <c r="C451">
        <v>438.09</v>
      </c>
      <c r="D451">
        <v>450.43</v>
      </c>
      <c r="E451">
        <v>206.48</v>
      </c>
      <c r="H451" t="str">
        <f t="shared" si="27"/>
        <v>NTKč/MWh</v>
      </c>
    </row>
    <row r="452" spans="1:8" x14ac:dyDescent="0.2">
      <c r="A452" t="s">
        <v>57</v>
      </c>
    </row>
    <row r="453" spans="1:8" x14ac:dyDescent="0.2">
      <c r="A453" t="s">
        <v>3</v>
      </c>
    </row>
    <row r="454" spans="1:8" x14ac:dyDescent="0.2">
      <c r="A454" t="s">
        <v>28</v>
      </c>
    </row>
    <row r="455" spans="1:8" x14ac:dyDescent="0.2">
      <c r="C455" t="s">
        <v>570</v>
      </c>
      <c r="D455" t="s">
        <v>571</v>
      </c>
      <c r="E455" t="s">
        <v>572</v>
      </c>
    </row>
    <row r="456" spans="1:8" x14ac:dyDescent="0.2">
      <c r="A456" t="s">
        <v>7</v>
      </c>
      <c r="B456" t="s">
        <v>531</v>
      </c>
      <c r="C456">
        <v>156</v>
      </c>
      <c r="D456">
        <v>148</v>
      </c>
      <c r="E456">
        <v>142</v>
      </c>
      <c r="H456" t="str">
        <f t="shared" ref="H456:H475" si="28">G456&amp;IF(A454="·        z platu za distribuované množství elektřiny v nízkém tarifu:","NT",)&amp;A456</f>
        <v>jistič do 3x10 A a do 1x25 A včetně</v>
      </c>
    </row>
    <row r="457" spans="1:8" x14ac:dyDescent="0.2">
      <c r="A457" t="s">
        <v>8</v>
      </c>
      <c r="B457" t="s">
        <v>84</v>
      </c>
      <c r="C457">
        <v>250</v>
      </c>
      <c r="D457">
        <v>236</v>
      </c>
      <c r="E457">
        <v>227</v>
      </c>
      <c r="H457" t="str">
        <f t="shared" si="28"/>
        <v>jistič nad 3x10 A do 3x16 A včetně</v>
      </c>
    </row>
    <row r="458" spans="1:8" x14ac:dyDescent="0.2">
      <c r="A458" t="s">
        <v>9</v>
      </c>
      <c r="B458" t="s">
        <v>85</v>
      </c>
      <c r="C458">
        <v>312</v>
      </c>
      <c r="D458">
        <v>295</v>
      </c>
      <c r="E458">
        <v>283</v>
      </c>
      <c r="H458" t="str">
        <f t="shared" si="28"/>
        <v>jistič nad 3x16 A do 3x20 A včetně</v>
      </c>
    </row>
    <row r="459" spans="1:8" x14ac:dyDescent="0.2">
      <c r="A459" t="s">
        <v>10</v>
      </c>
      <c r="B459" t="s">
        <v>86</v>
      </c>
      <c r="C459">
        <v>391</v>
      </c>
      <c r="D459">
        <v>369</v>
      </c>
      <c r="E459">
        <v>354</v>
      </c>
      <c r="H459" t="str">
        <f t="shared" si="28"/>
        <v>jistič nad 3x20 A do 3x25 A včetně</v>
      </c>
    </row>
    <row r="460" spans="1:8" x14ac:dyDescent="0.2">
      <c r="A460" t="s">
        <v>11</v>
      </c>
      <c r="B460" t="s">
        <v>87</v>
      </c>
      <c r="C460">
        <v>500</v>
      </c>
      <c r="D460">
        <v>472</v>
      </c>
      <c r="E460">
        <v>453</v>
      </c>
      <c r="H460" t="str">
        <f t="shared" si="28"/>
        <v>jistič nad 3x25 A do 3x32 A včetně</v>
      </c>
    </row>
    <row r="461" spans="1:8" x14ac:dyDescent="0.2">
      <c r="A461" t="s">
        <v>12</v>
      </c>
      <c r="B461" t="s">
        <v>88</v>
      </c>
      <c r="C461">
        <v>643</v>
      </c>
      <c r="D461">
        <v>602</v>
      </c>
      <c r="E461">
        <v>574</v>
      </c>
      <c r="H461" t="str">
        <f t="shared" si="28"/>
        <v>jistič nad 3x32 A do 3x40 A včetně</v>
      </c>
    </row>
    <row r="462" spans="1:8" x14ac:dyDescent="0.2">
      <c r="A462" t="s">
        <v>13</v>
      </c>
      <c r="B462" t="s">
        <v>89</v>
      </c>
      <c r="C462">
        <v>965</v>
      </c>
      <c r="D462">
        <v>899</v>
      </c>
      <c r="E462">
        <v>867</v>
      </c>
      <c r="H462" t="str">
        <f t="shared" si="28"/>
        <v>jistič nad 3x40 A do 3x50 A včetně</v>
      </c>
    </row>
    <row r="463" spans="1:8" x14ac:dyDescent="0.2">
      <c r="A463" t="s">
        <v>14</v>
      </c>
      <c r="B463" t="s">
        <v>90</v>
      </c>
      <c r="C463">
        <v>1417</v>
      </c>
      <c r="D463">
        <v>1318</v>
      </c>
      <c r="E463">
        <v>1278</v>
      </c>
      <c r="H463" t="str">
        <f t="shared" si="28"/>
        <v>jistič nad 3x50 A do 3x63 A včetně</v>
      </c>
    </row>
    <row r="464" spans="1:8" x14ac:dyDescent="0.2">
      <c r="A464" t="s">
        <v>15</v>
      </c>
      <c r="B464" t="s">
        <v>91</v>
      </c>
      <c r="C464">
        <v>2347</v>
      </c>
      <c r="D464">
        <v>2170</v>
      </c>
      <c r="E464">
        <v>2118</v>
      </c>
      <c r="H464" t="str">
        <f t="shared" si="28"/>
        <v>jistič nad 3x63 A do 3x80 A včetně</v>
      </c>
    </row>
    <row r="465" spans="1:8" x14ac:dyDescent="0.2">
      <c r="A465" t="s">
        <v>16</v>
      </c>
      <c r="B465" t="s">
        <v>92</v>
      </c>
      <c r="C465">
        <v>4331</v>
      </c>
      <c r="D465">
        <v>3991</v>
      </c>
      <c r="E465">
        <v>3916</v>
      </c>
      <c r="H465" t="str">
        <f t="shared" si="28"/>
        <v>jistič nad 3x80 A do 3x100 A včetně</v>
      </c>
    </row>
    <row r="466" spans="1:8" x14ac:dyDescent="0.2">
      <c r="A466" t="s">
        <v>17</v>
      </c>
      <c r="B466" t="s">
        <v>93</v>
      </c>
      <c r="C466">
        <v>8175</v>
      </c>
      <c r="D466">
        <v>8229</v>
      </c>
      <c r="E466">
        <v>7684</v>
      </c>
      <c r="H466" t="str">
        <f t="shared" si="28"/>
        <v>jistič nad 3x100 A do 3x125 A včetně</v>
      </c>
    </row>
    <row r="467" spans="1:8" x14ac:dyDescent="0.2">
      <c r="A467" t="s">
        <v>18</v>
      </c>
      <c r="B467" t="s">
        <v>94</v>
      </c>
      <c r="C467">
        <v>17841</v>
      </c>
      <c r="D467">
        <v>17757</v>
      </c>
      <c r="E467">
        <v>15954</v>
      </c>
      <c r="H467" t="str">
        <f t="shared" si="28"/>
        <v>jistič nad 3x125 A do 3x160 A včetně</v>
      </c>
    </row>
    <row r="468" spans="1:8" x14ac:dyDescent="0.2">
      <c r="A468" t="s">
        <v>533</v>
      </c>
      <c r="B468" t="s">
        <v>554</v>
      </c>
      <c r="C468">
        <v>111.51</v>
      </c>
      <c r="D468">
        <v>110.98</v>
      </c>
      <c r="E468">
        <v>99.71</v>
      </c>
      <c r="H468" t="str">
        <f t="shared" si="28"/>
        <v>jistič nad 3x160 A za každou 1 A</v>
      </c>
    </row>
    <row r="469" spans="1:8" x14ac:dyDescent="0.2">
      <c r="A469" t="s">
        <v>19</v>
      </c>
      <c r="B469" t="s">
        <v>95</v>
      </c>
      <c r="C469">
        <v>37.17</v>
      </c>
      <c r="D469">
        <v>36.99</v>
      </c>
      <c r="E469">
        <v>33.24</v>
      </c>
      <c r="H469" t="str">
        <f t="shared" si="28"/>
        <v>jistič nad 1x25 A za každou 1 A</v>
      </c>
    </row>
    <row r="470" spans="1:8" x14ac:dyDescent="0.2">
      <c r="A470" t="s">
        <v>25</v>
      </c>
      <c r="B470" t="s">
        <v>96</v>
      </c>
      <c r="H470" t="str">
        <f t="shared" si="28"/>
        <v>·        z platu za distribuované množství elektřiny ve vysokém tarifu:</v>
      </c>
    </row>
    <row r="471" spans="1:8" x14ac:dyDescent="0.2">
      <c r="B471" t="s">
        <v>70</v>
      </c>
      <c r="C471" t="s">
        <v>570</v>
      </c>
      <c r="D471" t="s">
        <v>571</v>
      </c>
      <c r="E471" t="s">
        <v>572</v>
      </c>
      <c r="H471" t="str">
        <f t="shared" si="28"/>
        <v/>
      </c>
    </row>
    <row r="472" spans="1:8" x14ac:dyDescent="0.2">
      <c r="A472" t="s">
        <v>21</v>
      </c>
      <c r="B472" t="s">
        <v>97</v>
      </c>
      <c r="C472">
        <v>648.62</v>
      </c>
      <c r="D472">
        <v>644.29999999999995</v>
      </c>
      <c r="E472">
        <v>273.10000000000002</v>
      </c>
      <c r="H472" t="str">
        <f t="shared" si="28"/>
        <v>Kč/MWh</v>
      </c>
    </row>
    <row r="473" spans="1:8" x14ac:dyDescent="0.2">
      <c r="A473" t="s">
        <v>26</v>
      </c>
      <c r="B473" t="s">
        <v>98</v>
      </c>
      <c r="H473" t="str">
        <f t="shared" si="28"/>
        <v>·        z platu za distribuované množství elektřiny v nízkém tarifu:</v>
      </c>
    </row>
    <row r="474" spans="1:8" x14ac:dyDescent="0.2">
      <c r="B474" t="s">
        <v>70</v>
      </c>
      <c r="C474" t="s">
        <v>570</v>
      </c>
      <c r="D474" t="s">
        <v>571</v>
      </c>
      <c r="E474" t="s">
        <v>572</v>
      </c>
      <c r="H474" t="str">
        <f t="shared" si="28"/>
        <v/>
      </c>
    </row>
    <row r="475" spans="1:8" x14ac:dyDescent="0.2">
      <c r="A475" t="s">
        <v>21</v>
      </c>
      <c r="B475" t="s">
        <v>99</v>
      </c>
      <c r="C475">
        <v>438.09</v>
      </c>
      <c r="D475">
        <v>450.43</v>
      </c>
      <c r="E475">
        <v>206.48</v>
      </c>
      <c r="H475" t="str">
        <f t="shared" si="28"/>
        <v>NTKč/MWh</v>
      </c>
    </row>
    <row r="476" spans="1:8" x14ac:dyDescent="0.2">
      <c r="A476" t="s">
        <v>58</v>
      </c>
    </row>
    <row r="477" spans="1:8" x14ac:dyDescent="0.2">
      <c r="A477" t="s">
        <v>3</v>
      </c>
    </row>
    <row r="478" spans="1:8" x14ac:dyDescent="0.2">
      <c r="A478" t="s">
        <v>28</v>
      </c>
    </row>
    <row r="479" spans="1:8" x14ac:dyDescent="0.2">
      <c r="C479" t="s">
        <v>570</v>
      </c>
      <c r="D479" t="s">
        <v>571</v>
      </c>
      <c r="E479" t="s">
        <v>572</v>
      </c>
    </row>
    <row r="480" spans="1:8" x14ac:dyDescent="0.2">
      <c r="A480" t="s">
        <v>7</v>
      </c>
      <c r="B480" t="s">
        <v>532</v>
      </c>
      <c r="C480">
        <v>66</v>
      </c>
      <c r="D480">
        <v>70</v>
      </c>
      <c r="E480">
        <v>55</v>
      </c>
      <c r="H480" t="str">
        <f t="shared" ref="H480:H495" si="29">G480&amp;IF(A478="·        z platu za distribuované množství elektřiny v nízkém tarifu:","NT",)&amp;A480</f>
        <v>jistič do 3x10 A a do 1x25 A včetně</v>
      </c>
    </row>
    <row r="481" spans="1:8" x14ac:dyDescent="0.2">
      <c r="A481" t="s">
        <v>8</v>
      </c>
      <c r="B481" t="s">
        <v>72</v>
      </c>
      <c r="C481">
        <v>105</v>
      </c>
      <c r="D481">
        <v>112</v>
      </c>
      <c r="E481">
        <v>88</v>
      </c>
      <c r="H481" t="str">
        <f t="shared" si="29"/>
        <v>jistič nad 3x10 A do 3x16 A včetně</v>
      </c>
    </row>
    <row r="482" spans="1:8" x14ac:dyDescent="0.2">
      <c r="A482" t="s">
        <v>9</v>
      </c>
      <c r="B482" t="s">
        <v>73</v>
      </c>
      <c r="C482">
        <v>131</v>
      </c>
      <c r="D482">
        <v>140</v>
      </c>
      <c r="E482">
        <v>110</v>
      </c>
      <c r="H482" t="str">
        <f t="shared" si="29"/>
        <v>jistič nad 3x16 A do 3x20 A včetně</v>
      </c>
    </row>
    <row r="483" spans="1:8" x14ac:dyDescent="0.2">
      <c r="A483" t="s">
        <v>10</v>
      </c>
      <c r="B483" t="s">
        <v>74</v>
      </c>
      <c r="C483">
        <v>164</v>
      </c>
      <c r="D483">
        <v>176</v>
      </c>
      <c r="E483">
        <v>138</v>
      </c>
      <c r="H483" t="str">
        <f t="shared" si="29"/>
        <v>jistič nad 3x20 A do 3x25 A včetně</v>
      </c>
    </row>
    <row r="484" spans="1:8" x14ac:dyDescent="0.2">
      <c r="A484" t="s">
        <v>11</v>
      </c>
      <c r="B484" t="s">
        <v>75</v>
      </c>
      <c r="C484">
        <v>210</v>
      </c>
      <c r="D484">
        <v>225</v>
      </c>
      <c r="E484">
        <v>177</v>
      </c>
      <c r="H484" t="str">
        <f t="shared" si="29"/>
        <v>jistič nad 3x25 A do 3x32 A včetně</v>
      </c>
    </row>
    <row r="485" spans="1:8" x14ac:dyDescent="0.2">
      <c r="A485" t="s">
        <v>12</v>
      </c>
      <c r="B485" t="s">
        <v>76</v>
      </c>
      <c r="C485">
        <v>263</v>
      </c>
      <c r="D485">
        <v>281</v>
      </c>
      <c r="E485">
        <v>221</v>
      </c>
      <c r="H485" t="str">
        <f t="shared" si="29"/>
        <v>jistič nad 3x32 A do 3x40 A včetně</v>
      </c>
    </row>
    <row r="486" spans="1:8" x14ac:dyDescent="0.2">
      <c r="A486" t="s">
        <v>13</v>
      </c>
      <c r="B486" t="s">
        <v>77</v>
      </c>
      <c r="C486">
        <v>329</v>
      </c>
      <c r="D486">
        <v>351</v>
      </c>
      <c r="E486">
        <v>276</v>
      </c>
      <c r="H486" t="str">
        <f t="shared" si="29"/>
        <v>jistič nad 3x40 A do 3x50 A včetně</v>
      </c>
    </row>
    <row r="487" spans="1:8" x14ac:dyDescent="0.2">
      <c r="A487" t="s">
        <v>14</v>
      </c>
      <c r="B487" t="s">
        <v>78</v>
      </c>
      <c r="C487">
        <v>414</v>
      </c>
      <c r="D487">
        <v>442</v>
      </c>
      <c r="E487">
        <v>348</v>
      </c>
      <c r="H487" t="str">
        <f t="shared" si="29"/>
        <v>jistič nad 3x50 A do 3x63 A včetně</v>
      </c>
    </row>
    <row r="488" spans="1:8" x14ac:dyDescent="0.2">
      <c r="A488" t="s">
        <v>545</v>
      </c>
      <c r="B488" t="s">
        <v>555</v>
      </c>
      <c r="C488">
        <v>6.57</v>
      </c>
      <c r="D488">
        <v>7.02</v>
      </c>
      <c r="E488">
        <v>5.52</v>
      </c>
      <c r="H488" t="str">
        <f t="shared" si="29"/>
        <v>jistič nad 3x63 A za každou 1 A</v>
      </c>
    </row>
    <row r="489" spans="1:8" x14ac:dyDescent="0.2">
      <c r="A489" t="s">
        <v>19</v>
      </c>
      <c r="B489" t="s">
        <v>79</v>
      </c>
      <c r="C489">
        <v>2.19</v>
      </c>
      <c r="D489">
        <v>2.34</v>
      </c>
      <c r="E489">
        <v>1.84</v>
      </c>
      <c r="H489" t="str">
        <f t="shared" si="29"/>
        <v>jistič nad 1x25 A za každou 1 A</v>
      </c>
    </row>
    <row r="490" spans="1:8" x14ac:dyDescent="0.2">
      <c r="A490" t="s">
        <v>25</v>
      </c>
      <c r="B490" t="s">
        <v>80</v>
      </c>
      <c r="H490" t="str">
        <f t="shared" si="29"/>
        <v>·        z platu za distribuované množství elektřiny ve vysokém tarifu:</v>
      </c>
    </row>
    <row r="491" spans="1:8" x14ac:dyDescent="0.2">
      <c r="B491" t="s">
        <v>71</v>
      </c>
      <c r="C491" t="s">
        <v>570</v>
      </c>
      <c r="D491" t="s">
        <v>571</v>
      </c>
      <c r="E491" t="s">
        <v>572</v>
      </c>
      <c r="H491" t="str">
        <f t="shared" si="29"/>
        <v/>
      </c>
    </row>
    <row r="492" spans="1:8" x14ac:dyDescent="0.2">
      <c r="A492" t="s">
        <v>21</v>
      </c>
      <c r="B492" t="s">
        <v>81</v>
      </c>
      <c r="C492">
        <v>3001.05</v>
      </c>
      <c r="D492">
        <v>2954.76</v>
      </c>
      <c r="E492">
        <v>2112.6799999999998</v>
      </c>
      <c r="H492" t="str">
        <f t="shared" si="29"/>
        <v>Kč/MWh</v>
      </c>
    </row>
    <row r="493" spans="1:8" x14ac:dyDescent="0.2">
      <c r="A493" t="s">
        <v>26</v>
      </c>
      <c r="B493" t="s">
        <v>82</v>
      </c>
      <c r="H493" t="str">
        <f t="shared" si="29"/>
        <v>·        z platu za distribuované množství elektřiny v nízkém tarifu:</v>
      </c>
    </row>
    <row r="494" spans="1:8" x14ac:dyDescent="0.2">
      <c r="B494" t="s">
        <v>71</v>
      </c>
      <c r="C494" t="s">
        <v>570</v>
      </c>
      <c r="D494" t="s">
        <v>571</v>
      </c>
      <c r="E494" t="s">
        <v>572</v>
      </c>
      <c r="H494" t="str">
        <f t="shared" si="29"/>
        <v/>
      </c>
    </row>
    <row r="495" spans="1:8" x14ac:dyDescent="0.2">
      <c r="A495" t="s">
        <v>21</v>
      </c>
      <c r="B495" t="s">
        <v>83</v>
      </c>
      <c r="C495">
        <v>438.09</v>
      </c>
      <c r="D495">
        <v>450.43</v>
      </c>
      <c r="E495">
        <v>206.48</v>
      </c>
      <c r="H495" t="str">
        <f t="shared" si="29"/>
        <v>NTKč/MWh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E1DFE-9C82-4776-B914-2D82973404CC}">
  <sheetPr codeName="List10"/>
  <dimension ref="A1:C3"/>
  <sheetViews>
    <sheetView workbookViewId="0">
      <selection activeCell="B2" sqref="B2"/>
    </sheetView>
  </sheetViews>
  <sheetFormatPr defaultRowHeight="14.25" x14ac:dyDescent="0.2"/>
  <cols>
    <col min="1" max="1" width="28.875" bestFit="1" customWidth="1"/>
    <col min="2" max="2" width="10.875" bestFit="1" customWidth="1"/>
  </cols>
  <sheetData>
    <row r="1" spans="1:3" x14ac:dyDescent="0.2">
      <c r="B1" t="s">
        <v>225</v>
      </c>
      <c r="C1" t="s">
        <v>226</v>
      </c>
    </row>
    <row r="2" spans="1:3" x14ac:dyDescent="0.2">
      <c r="A2" t="s">
        <v>224</v>
      </c>
      <c r="B2">
        <f>[1]Data_ELE_Spot_API!$F$28</f>
        <v>1661.5639106280189</v>
      </c>
      <c r="C2">
        <f>[2]CZ_průměry!$D$10</f>
        <v>737.41746888888883</v>
      </c>
    </row>
    <row r="3" spans="1:3" x14ac:dyDescent="0.2">
      <c r="A3" t="s">
        <v>282</v>
      </c>
      <c r="B3">
        <v>310</v>
      </c>
      <c r="C3">
        <v>297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DB7A9-D4B4-49CB-AC61-31FEF68542DF}">
  <sheetPr codeName="List11">
    <pageSetUpPr fitToPage="1"/>
  </sheetPr>
  <dimension ref="A1:O11"/>
  <sheetViews>
    <sheetView workbookViewId="0">
      <selection activeCell="A5" sqref="A5"/>
    </sheetView>
  </sheetViews>
  <sheetFormatPr defaultColWidth="9" defaultRowHeight="14.25" x14ac:dyDescent="0.2"/>
  <cols>
    <col min="2" max="2" width="17" bestFit="1" customWidth="1"/>
    <col min="3" max="3" width="12.125" customWidth="1"/>
    <col min="4" max="6" width="10.625" customWidth="1"/>
    <col min="7" max="7" width="15.375" bestFit="1" customWidth="1"/>
    <col min="8" max="8" width="13.25" customWidth="1"/>
    <col min="9" max="9" width="13.125" customWidth="1"/>
    <col min="10" max="10" width="10.25" customWidth="1"/>
    <col min="12" max="12" width="17" bestFit="1" customWidth="1"/>
    <col min="13" max="13" width="12.875" customWidth="1"/>
    <col min="14" max="14" width="11.25" customWidth="1"/>
    <col min="15" max="15" width="9.625" customWidth="1"/>
  </cols>
  <sheetData>
    <row r="1" spans="1:15" x14ac:dyDescent="0.2">
      <c r="B1" t="s">
        <v>203</v>
      </c>
      <c r="C1" t="s">
        <v>205</v>
      </c>
      <c r="D1" t="s">
        <v>206</v>
      </c>
    </row>
    <row r="2" spans="1:15" x14ac:dyDescent="0.2">
      <c r="B2" t="s">
        <v>203</v>
      </c>
      <c r="C2" t="s">
        <v>204</v>
      </c>
      <c r="G2" t="s">
        <v>205</v>
      </c>
      <c r="H2" t="s">
        <v>204</v>
      </c>
      <c r="L2" t="s">
        <v>206</v>
      </c>
      <c r="M2" t="s">
        <v>204</v>
      </c>
    </row>
    <row r="3" spans="1:15" ht="90" customHeight="1" x14ac:dyDescent="0.35">
      <c r="B3" t="s">
        <v>207</v>
      </c>
      <c r="C3" t="s">
        <v>208</v>
      </c>
      <c r="D3" t="s">
        <v>209</v>
      </c>
      <c r="E3" t="s">
        <v>210</v>
      </c>
      <c r="G3" t="s">
        <v>207</v>
      </c>
      <c r="H3" t="s">
        <v>208</v>
      </c>
      <c r="I3" t="s">
        <v>209</v>
      </c>
      <c r="J3" t="s">
        <v>210</v>
      </c>
      <c r="L3" t="s">
        <v>207</v>
      </c>
      <c r="M3" t="s">
        <v>208</v>
      </c>
      <c r="N3" t="s">
        <v>209</v>
      </c>
      <c r="O3" t="s">
        <v>210</v>
      </c>
    </row>
    <row r="4" spans="1:15" x14ac:dyDescent="0.2">
      <c r="C4" t="s">
        <v>21</v>
      </c>
      <c r="D4" t="s">
        <v>211</v>
      </c>
      <c r="E4" t="s">
        <v>212</v>
      </c>
      <c r="H4" t="s">
        <v>21</v>
      </c>
      <c r="I4" t="s">
        <v>211</v>
      </c>
      <c r="J4" t="s">
        <v>212</v>
      </c>
      <c r="M4" t="s">
        <v>21</v>
      </c>
      <c r="N4" t="s">
        <v>211</v>
      </c>
      <c r="O4" t="s">
        <v>212</v>
      </c>
    </row>
    <row r="5" spans="1:15" x14ac:dyDescent="0.2">
      <c r="A5">
        <v>0</v>
      </c>
      <c r="B5" t="s">
        <v>220</v>
      </c>
      <c r="C5">
        <v>708.88</v>
      </c>
      <c r="D5" t="s">
        <v>214</v>
      </c>
      <c r="E5">
        <v>96.63</v>
      </c>
      <c r="G5" t="s">
        <v>220</v>
      </c>
      <c r="H5">
        <v>665.24</v>
      </c>
      <c r="I5" t="s">
        <v>214</v>
      </c>
      <c r="J5">
        <v>103.63</v>
      </c>
      <c r="L5" t="s">
        <v>220</v>
      </c>
      <c r="M5">
        <v>654.46</v>
      </c>
      <c r="N5" t="s">
        <v>214</v>
      </c>
      <c r="O5">
        <v>96.6</v>
      </c>
    </row>
    <row r="6" spans="1:15" x14ac:dyDescent="0.2">
      <c r="A6">
        <v>1.89</v>
      </c>
      <c r="B6" t="s">
        <v>219</v>
      </c>
      <c r="C6">
        <v>479.5</v>
      </c>
      <c r="D6" t="s">
        <v>214</v>
      </c>
      <c r="E6">
        <v>132.51999999999998</v>
      </c>
      <c r="G6" t="s">
        <v>219</v>
      </c>
      <c r="H6">
        <v>394.37</v>
      </c>
      <c r="I6" t="s">
        <v>214</v>
      </c>
      <c r="J6">
        <v>146.06</v>
      </c>
      <c r="L6" t="s">
        <v>219</v>
      </c>
      <c r="M6">
        <v>357.02000000000004</v>
      </c>
      <c r="N6" t="s">
        <v>214</v>
      </c>
      <c r="O6">
        <v>143.22</v>
      </c>
    </row>
    <row r="7" spans="1:15" x14ac:dyDescent="0.2">
      <c r="A7">
        <v>7.56</v>
      </c>
      <c r="B7" t="s">
        <v>218</v>
      </c>
      <c r="C7">
        <v>429.11</v>
      </c>
      <c r="D7" t="s">
        <v>214</v>
      </c>
      <c r="E7">
        <v>163.34</v>
      </c>
      <c r="G7" t="s">
        <v>218</v>
      </c>
      <c r="H7">
        <v>358.27000000000004</v>
      </c>
      <c r="I7" t="s">
        <v>214</v>
      </c>
      <c r="J7">
        <v>167.87</v>
      </c>
      <c r="L7" t="s">
        <v>218</v>
      </c>
      <c r="M7">
        <v>322.84000000000003</v>
      </c>
      <c r="N7" t="s">
        <v>214</v>
      </c>
      <c r="O7">
        <v>163.82</v>
      </c>
    </row>
    <row r="8" spans="1:15" x14ac:dyDescent="0.2">
      <c r="A8">
        <v>15</v>
      </c>
      <c r="B8" t="s">
        <v>217</v>
      </c>
      <c r="C8">
        <v>403.42</v>
      </c>
      <c r="D8" t="s">
        <v>214</v>
      </c>
      <c r="E8">
        <v>193.61</v>
      </c>
      <c r="G8" t="s">
        <v>217</v>
      </c>
      <c r="H8">
        <v>331.35</v>
      </c>
      <c r="I8" t="s">
        <v>214</v>
      </c>
      <c r="J8">
        <v>199.67000000000002</v>
      </c>
      <c r="L8" t="s">
        <v>217</v>
      </c>
      <c r="M8">
        <v>297.54000000000002</v>
      </c>
      <c r="N8" t="s">
        <v>214</v>
      </c>
      <c r="O8">
        <v>193.59</v>
      </c>
    </row>
    <row r="9" spans="1:15" x14ac:dyDescent="0.2">
      <c r="A9">
        <v>25</v>
      </c>
      <c r="B9" t="s">
        <v>216</v>
      </c>
      <c r="C9">
        <v>361.8</v>
      </c>
      <c r="D9" t="s">
        <v>214</v>
      </c>
      <c r="E9">
        <v>277.22000000000003</v>
      </c>
      <c r="G9" t="s">
        <v>216</v>
      </c>
      <c r="H9">
        <v>272.64000000000004</v>
      </c>
      <c r="I9" t="s">
        <v>214</v>
      </c>
      <c r="J9">
        <v>318.89</v>
      </c>
      <c r="L9" t="s">
        <v>216</v>
      </c>
      <c r="M9">
        <v>248.19</v>
      </c>
      <c r="N9" t="s">
        <v>214</v>
      </c>
      <c r="O9">
        <v>293.32</v>
      </c>
    </row>
    <row r="10" spans="1:15" x14ac:dyDescent="0.2">
      <c r="A10">
        <v>45</v>
      </c>
      <c r="B10" t="s">
        <v>215</v>
      </c>
      <c r="C10">
        <v>324.88</v>
      </c>
      <c r="D10" t="s">
        <v>214</v>
      </c>
      <c r="E10">
        <v>410.13</v>
      </c>
      <c r="G10" t="s">
        <v>215</v>
      </c>
      <c r="H10">
        <v>258.53000000000003</v>
      </c>
      <c r="I10" t="s">
        <v>214</v>
      </c>
      <c r="J10">
        <v>366.27</v>
      </c>
      <c r="L10" t="s">
        <v>215</v>
      </c>
      <c r="M10">
        <v>202.26999999999998</v>
      </c>
      <c r="N10" t="s">
        <v>214</v>
      </c>
      <c r="O10">
        <v>459.97999999999996</v>
      </c>
    </row>
    <row r="11" spans="1:15" x14ac:dyDescent="0.2">
      <c r="A11">
        <v>63</v>
      </c>
      <c r="B11" t="s">
        <v>213</v>
      </c>
      <c r="C11">
        <v>248.85999999999999</v>
      </c>
      <c r="D11">
        <v>187676.98</v>
      </c>
      <c r="E11" t="s">
        <v>214</v>
      </c>
      <c r="G11" t="s">
        <v>213</v>
      </c>
      <c r="H11">
        <v>183.42999999999998</v>
      </c>
      <c r="I11">
        <v>176271.35</v>
      </c>
      <c r="J11" t="s">
        <v>214</v>
      </c>
      <c r="L11" t="s">
        <v>213</v>
      </c>
      <c r="M11">
        <v>149.98999999999998</v>
      </c>
      <c r="N11">
        <v>170154.86</v>
      </c>
      <c r="O11" t="s">
        <v>214</v>
      </c>
    </row>
  </sheetData>
  <sortState ref="A5:O11">
    <sortCondition ref="A5"/>
  </sortState>
  <pageMargins left="0.70866141732283472" right="0.70866141732283472" top="0.78740157480314965" bottom="0.78740157480314965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DCF39-31D9-4B67-B9C5-A291DFDDC37B}">
  <sheetPr codeName="List2">
    <tabColor theme="3"/>
  </sheetPr>
  <dimension ref="A1:J33"/>
  <sheetViews>
    <sheetView showGridLines="0" workbookViewId="0">
      <selection activeCell="B4" sqref="B4"/>
    </sheetView>
  </sheetViews>
  <sheetFormatPr defaultColWidth="9" defaultRowHeight="14.25" x14ac:dyDescent="0.2"/>
  <cols>
    <col min="1" max="1" width="49.625" style="16" bestFit="1" customWidth="1"/>
    <col min="2" max="2" width="56.375" style="16" bestFit="1" customWidth="1"/>
    <col min="3" max="16384" width="9" style="16"/>
  </cols>
  <sheetData>
    <row r="1" spans="1:2" ht="23.25" x14ac:dyDescent="0.35">
      <c r="A1" s="26" t="s">
        <v>514</v>
      </c>
    </row>
    <row r="3" spans="1:2" ht="17.25" thickBot="1" x14ac:dyDescent="0.3">
      <c r="B3" s="17" t="s">
        <v>242</v>
      </c>
    </row>
    <row r="4" spans="1:2" ht="15" thickTop="1" x14ac:dyDescent="0.2">
      <c r="A4" s="15" t="s">
        <v>243</v>
      </c>
      <c r="B4" s="14"/>
    </row>
    <row r="6" spans="1:2" ht="17.25" hidden="1" thickBot="1" x14ac:dyDescent="0.3">
      <c r="B6" s="17" t="s">
        <v>198</v>
      </c>
    </row>
    <row r="7" spans="1:2" ht="15" hidden="1" thickTop="1" x14ac:dyDescent="0.2">
      <c r="A7" s="15" t="s">
        <v>277</v>
      </c>
      <c r="B7" s="31" t="s">
        <v>278</v>
      </c>
    </row>
    <row r="8" spans="1:2" hidden="1" x14ac:dyDescent="0.2">
      <c r="A8" s="15" t="s">
        <v>60</v>
      </c>
      <c r="B8" s="31" t="e">
        <f>VLOOKUP(B14,Parametry!A24:D26,3,FALSE)</f>
        <v>#N/A</v>
      </c>
    </row>
    <row r="9" spans="1:2" hidden="1" x14ac:dyDescent="0.2">
      <c r="A9" s="15" t="s">
        <v>59</v>
      </c>
      <c r="B9" s="31" t="e">
        <f>VLOOKUP(B14,Parametry!A24:D26,4,FALSE)</f>
        <v>#N/A</v>
      </c>
    </row>
    <row r="10" spans="1:2" hidden="1" x14ac:dyDescent="0.2">
      <c r="A10" s="15" t="s">
        <v>194</v>
      </c>
      <c r="B10" s="31">
        <v>3</v>
      </c>
    </row>
    <row r="11" spans="1:2" hidden="1" x14ac:dyDescent="0.2">
      <c r="A11" s="15" t="s">
        <v>281</v>
      </c>
      <c r="B11" s="31">
        <v>25</v>
      </c>
    </row>
    <row r="12" spans="1:2" hidden="1" x14ac:dyDescent="0.2">
      <c r="A12" s="15"/>
    </row>
    <row r="13" spans="1:2" ht="17.25" thickBot="1" x14ac:dyDescent="0.3">
      <c r="A13" s="15"/>
      <c r="B13" s="24" t="s">
        <v>231</v>
      </c>
    </row>
    <row r="14" spans="1:2" ht="15" thickTop="1" x14ac:dyDescent="0.2">
      <c r="A14" s="15" t="s">
        <v>237</v>
      </c>
      <c r="B14" s="2"/>
    </row>
    <row r="15" spans="1:2" x14ac:dyDescent="0.2">
      <c r="A15" s="15"/>
    </row>
    <row r="16" spans="1:2" ht="17.25" hidden="1" thickBot="1" x14ac:dyDescent="0.3">
      <c r="A16" s="15"/>
      <c r="B16" s="24" t="s">
        <v>199</v>
      </c>
    </row>
    <row r="17" spans="1:10" ht="15" hidden="1" thickTop="1" x14ac:dyDescent="0.2">
      <c r="A17" s="15" t="s">
        <v>222</v>
      </c>
      <c r="B17" s="29" t="e">
        <f>VLOOKUP(Vyuziti,TabulkaVyuziti,7,FALSE)</f>
        <v>#N/A</v>
      </c>
      <c r="C17" s="21"/>
    </row>
    <row r="18" spans="1:10" hidden="1" x14ac:dyDescent="0.2">
      <c r="A18" s="15" t="e">
        <f>"Očekávaná roční spotřeba"&amp;IF(OR(B8="D_01_d",B8="D_02_d"),""," ve vysokém tarifu")&amp;" [MWh]"</f>
        <v>#N/A</v>
      </c>
      <c r="B18" s="29" t="e">
        <f>Spotreba*VLOOKUP(Vyuziti,TabulkaVyuziti,5,FALSE)</f>
        <v>#N/A</v>
      </c>
    </row>
    <row r="19" spans="1:10" hidden="1" x14ac:dyDescent="0.2">
      <c r="A19" s="15" t="s">
        <v>197</v>
      </c>
      <c r="B19" s="29" t="e">
        <f>Spotreba*VLOOKUP(Vyuziti,TabulkaVyuziti,6,FALSE)</f>
        <v>#N/A</v>
      </c>
    </row>
    <row r="20" spans="1:10" hidden="1" x14ac:dyDescent="0.2">
      <c r="A20" s="15"/>
    </row>
    <row r="21" spans="1:10" ht="17.25" thickBot="1" x14ac:dyDescent="0.3">
      <c r="A21" s="15"/>
      <c r="B21" s="24" t="s">
        <v>200</v>
      </c>
    </row>
    <row r="22" spans="1:10" ht="15" hidden="1" thickTop="1" x14ac:dyDescent="0.2">
      <c r="A22" s="15" t="s">
        <v>192</v>
      </c>
      <c r="B22" s="30">
        <f>PausalZjednoduseny</f>
        <v>100</v>
      </c>
      <c r="C22" s="22"/>
      <c r="D22" s="23"/>
      <c r="E22" s="23"/>
      <c r="F22" s="23"/>
      <c r="G22" s="23"/>
      <c r="H22" s="23"/>
      <c r="I22" s="23"/>
      <c r="J22" s="23"/>
    </row>
    <row r="23" spans="1:10" ht="15" thickTop="1" x14ac:dyDescent="0.2">
      <c r="A23" s="15" t="str">
        <f>"Cena silové elektřiny"&amp;IF(OR(Vyuziti="",Vyuziti=BytSMalouSpotrebou),""," ve vysokém tarifu")&amp;" bez DPH [Kč/MWh]"</f>
        <v>Cena silové elektřiny bez DPH [Kč/MWh]</v>
      </c>
      <c r="B23" s="3"/>
      <c r="C23" s="21" t="s">
        <v>272</v>
      </c>
    </row>
    <row r="24" spans="1:10" x14ac:dyDescent="0.2">
      <c r="A24" s="15" t="s">
        <v>193</v>
      </c>
      <c r="B24" s="3"/>
      <c r="C24" s="21" t="s">
        <v>221</v>
      </c>
    </row>
    <row r="25" spans="1:10" x14ac:dyDescent="0.2">
      <c r="A25" s="15" t="s">
        <v>284</v>
      </c>
      <c r="B25" s="4">
        <f>CenaSpotEE+PrirazkaEE</f>
        <v>1971.5639106280189</v>
      </c>
      <c r="C25" s="21" t="s">
        <v>283</v>
      </c>
    </row>
    <row r="26" spans="1:10" x14ac:dyDescent="0.2">
      <c r="A26" s="15"/>
    </row>
    <row r="27" spans="1:10" ht="16.5" customHeight="1" thickBot="1" x14ac:dyDescent="0.3">
      <c r="A27" s="15"/>
      <c r="B27" s="17" t="s">
        <v>274</v>
      </c>
    </row>
    <row r="28" spans="1:10" ht="15" thickTop="1" x14ac:dyDescent="0.2">
      <c r="A28" s="18" t="s">
        <v>273</v>
      </c>
      <c r="B28" s="19" t="str">
        <f>IFERROR((IF(OR(Sazba="D_01_d",Sazba="D_02_d"),0,SpotrebaNT*(MAX(IF(Produkt=SPOT,CenaSpotEE+PrirazkaEE,SilovkaNT),0)+VLOOKUP(Sazba&amp;"NTKč/MWh",'Ceny NN 2024'!B351:E495,MATCH(Distributor,'Ceny NN 2024'!B301:E301,0),FALSE)))+SpotrebaVT*(MAX(IF(Produkt=SPOT,CenaSpotEE+PrirazkaEE,SilovkaVT),0)+VLOOKUP(Sazba&amp;"Kč/MWh",'Ceny NN 2024'!B314:E492,MATCH(Distributor,'Ceny NN 2024'!B301:E301,0),FALSE))+12*(MAX(Pausal,0)+(VLOOKUP(Sazba&amp;Jistic,'Ceny NN 2024'!B302:E489,MATCH(Distributor,'Ceny NN 2024'!B301:E301,0),FALSE)*IFERROR(IF(SEARCH("každou",Jistic)&gt;0,Amper),1)))+(SpotrebaVT+SpotrebaNT)*(DanZElektriny+SystemoveSluzby)+MIN(Faze*Amper*OZEzaOM*12,(SpotrebaVT+SpotrebaNT)*OZEzaMWh)+OTE)*(1+DPH),"Zadejte vstupní údaje")</f>
        <v>Zadejte vstupní údaje</v>
      </c>
      <c r="C28" s="44"/>
    </row>
    <row r="29" spans="1:10" ht="15" x14ac:dyDescent="0.25">
      <c r="A29" s="20"/>
    </row>
    <row r="30" spans="1:10" ht="16.5" customHeight="1" thickBot="1" x14ac:dyDescent="0.3">
      <c r="A30" s="15"/>
      <c r="B30" s="17" t="s">
        <v>201</v>
      </c>
    </row>
    <row r="31" spans="1:10" ht="15.75" hidden="1" thickTop="1" x14ac:dyDescent="0.25">
      <c r="A31" s="20" t="s">
        <v>195</v>
      </c>
      <c r="B31" s="19" t="str">
        <f>IFERROR(B28/12,"Zadejte vstupní údaje")</f>
        <v>Zadejte vstupní údaje</v>
      </c>
    </row>
    <row r="32" spans="1:10" ht="15" hidden="1" x14ac:dyDescent="0.25">
      <c r="A32" s="20" t="s">
        <v>202</v>
      </c>
      <c r="B32" s="19" t="str">
        <f>IFERROR(ROUNDUP(B31,-2),"Zadejte vstupní údaje")</f>
        <v>Zadejte vstupní údaje</v>
      </c>
      <c r="C32" s="21" t="s">
        <v>275</v>
      </c>
    </row>
    <row r="33" spans="1:3" ht="15.75" thickTop="1" x14ac:dyDescent="0.25">
      <c r="A33" s="20" t="s">
        <v>202</v>
      </c>
      <c r="B33" s="28" t="str">
        <f>IFERROR(TEXT(B32*0.85,"# ##0")&amp;" - "&amp;TEXT(B32*1.15,"# ##0"),"Zadejte vstupní údaje")</f>
        <v>Zadejte vstupní údaje</v>
      </c>
      <c r="C33" s="21" t="s">
        <v>296</v>
      </c>
    </row>
  </sheetData>
  <conditionalFormatting sqref="A19:C19 A24:C24">
    <cfRule type="expression" dxfId="6" priority="5">
      <formula>OR(Vyuziti="",Vyuziti=BytSMalouSpotrebou)</formula>
    </cfRule>
  </conditionalFormatting>
  <conditionalFormatting sqref="A23:C24">
    <cfRule type="expression" dxfId="5" priority="2">
      <formula>Produkt=SPOT</formula>
    </cfRule>
  </conditionalFormatting>
  <conditionalFormatting sqref="A25:C25">
    <cfRule type="expression" dxfId="4" priority="1">
      <formula>Produkt&lt;&gt;SPOT</formula>
    </cfRule>
  </conditionalFormatting>
  <dataValidations count="3">
    <dataValidation type="list" allowBlank="1" showInputMessage="1" showErrorMessage="1" sqref="B9" xr:uid="{D17F099C-D66E-4AB8-B394-263746E723FB}">
      <formula1>INDIRECT(B8)</formula1>
    </dataValidation>
    <dataValidation type="whole" allowBlank="1" showInputMessage="1" showErrorMessage="1" sqref="B11" xr:uid="{DB059C67-C18A-4C41-8801-07F1650EB2DE}">
      <formula1>1</formula1>
      <formula2>100</formula2>
    </dataValidation>
    <dataValidation type="decimal" operator="greaterThanOrEqual" allowBlank="1" showInputMessage="1" showErrorMessage="1" sqref="B23 B24" xr:uid="{F0AC9FE6-78F5-40F0-B72F-DC189BD3700F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232D3C6-99F0-4B86-B97A-701EF72C2B0D}">
          <x14:formula1>
            <xm:f>'Ceny NN 2024'!$L$1:$L$10</xm:f>
          </x14:formula1>
          <xm:sqref>B8</xm:sqref>
        </x14:dataValidation>
        <x14:dataValidation type="list" allowBlank="1" showInputMessage="1" showErrorMessage="1" xr:uid="{9ED2D08C-42BA-4602-8B71-55D5503B002B}">
          <x14:formula1>
            <xm:f>'Ceny NN 2024'!$C$301:$E$301</xm:f>
          </x14:formula1>
          <xm:sqref>B7</xm:sqref>
        </x14:dataValidation>
        <x14:dataValidation type="list" allowBlank="1" showInputMessage="1" showErrorMessage="1" xr:uid="{2BAB32A2-F5C6-413B-B56E-B8737CAA588D}">
          <x14:formula1>
            <xm:f>Parametry!$A$24:$A$26</xm:f>
          </x14:formula1>
          <xm:sqref>B14</xm:sqref>
        </x14:dataValidation>
        <x14:dataValidation type="list" allowBlank="1" showInputMessage="1" showErrorMessage="1" xr:uid="{3C7001F0-757C-4267-A213-C5BC1C1EC4FB}">
          <x14:formula1>
            <xm:f>Parametry!$A$19:$A$20</xm:f>
          </x14:formula1>
          <xm:sqref>B10</xm:sqref>
        </x14:dataValidation>
        <x14:dataValidation type="list" allowBlank="1" showInputMessage="1" showErrorMessage="1" xr:uid="{2C4416E2-21C5-4A15-9F2B-3A516CD756FF}">
          <x14:formula1>
            <xm:f>Parametry!$A$2:$A$3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3150F-F8D2-4FA6-B2F1-913DB5B0DE06}">
  <sheetPr codeName="List3">
    <tabColor theme="8"/>
  </sheetPr>
  <dimension ref="A1:J26"/>
  <sheetViews>
    <sheetView showGridLines="0" workbookViewId="0">
      <selection activeCell="B4" sqref="B4"/>
    </sheetView>
  </sheetViews>
  <sheetFormatPr defaultColWidth="9" defaultRowHeight="14.25" x14ac:dyDescent="0.2"/>
  <cols>
    <col min="1" max="1" width="49.625" style="16" bestFit="1" customWidth="1"/>
    <col min="2" max="2" width="60.375" style="16" bestFit="1" customWidth="1"/>
    <col min="3" max="16384" width="9" style="16"/>
  </cols>
  <sheetData>
    <row r="1" spans="1:10" ht="23.25" x14ac:dyDescent="0.35">
      <c r="A1" s="26" t="s">
        <v>515</v>
      </c>
    </row>
    <row r="3" spans="1:10" ht="17.25" thickBot="1" x14ac:dyDescent="0.3">
      <c r="B3" s="17" t="s">
        <v>242</v>
      </c>
    </row>
    <row r="4" spans="1:10" ht="15" thickTop="1" x14ac:dyDescent="0.2">
      <c r="A4" s="15" t="s">
        <v>243</v>
      </c>
      <c r="B4" s="14"/>
    </row>
    <row r="6" spans="1:10" ht="17.25" hidden="1" thickBot="1" x14ac:dyDescent="0.3">
      <c r="B6" s="17" t="s">
        <v>198</v>
      </c>
    </row>
    <row r="7" spans="1:10" ht="15" hidden="1" thickTop="1" x14ac:dyDescent="0.2">
      <c r="A7" s="15" t="s">
        <v>277</v>
      </c>
      <c r="B7" s="31" t="s">
        <v>206</v>
      </c>
    </row>
    <row r="8" spans="1:10" hidden="1" x14ac:dyDescent="0.2">
      <c r="A8" s="15"/>
    </row>
    <row r="9" spans="1:10" ht="17.25" thickBot="1" x14ac:dyDescent="0.3">
      <c r="A9" s="15"/>
      <c r="B9" s="24" t="s">
        <v>231</v>
      </c>
    </row>
    <row r="10" spans="1:10" ht="15" thickTop="1" x14ac:dyDescent="0.2">
      <c r="A10" s="15" t="s">
        <v>253</v>
      </c>
      <c r="B10" s="2"/>
    </row>
    <row r="11" spans="1:10" x14ac:dyDescent="0.2">
      <c r="A11" s="15"/>
    </row>
    <row r="12" spans="1:10" ht="17.25" hidden="1" thickBot="1" x14ac:dyDescent="0.3">
      <c r="A12" s="15"/>
      <c r="B12" s="24" t="s">
        <v>199</v>
      </c>
    </row>
    <row r="13" spans="1:10" ht="15" hidden="1" thickTop="1" x14ac:dyDescent="0.2">
      <c r="A13" s="15" t="s">
        <v>222</v>
      </c>
      <c r="B13" s="29" t="e">
        <f>VLOOKUP(VyuzitiP,TabulkaVyuzitiP,2,FALSE)</f>
        <v>#N/A</v>
      </c>
      <c r="C13" s="21"/>
    </row>
    <row r="14" spans="1:10" hidden="1" x14ac:dyDescent="0.2">
      <c r="A14" s="15"/>
    </row>
    <row r="15" spans="1:10" ht="17.25" thickBot="1" x14ac:dyDescent="0.3">
      <c r="A15" s="15"/>
      <c r="B15" s="24" t="s">
        <v>200</v>
      </c>
    </row>
    <row r="16" spans="1:10" ht="15" hidden="1" thickTop="1" x14ac:dyDescent="0.2">
      <c r="A16" s="15" t="s">
        <v>192</v>
      </c>
      <c r="B16" s="30">
        <f>PausalZjednoduseny</f>
        <v>100</v>
      </c>
      <c r="C16" s="22"/>
      <c r="D16" s="23"/>
      <c r="E16" s="23"/>
      <c r="F16" s="23"/>
      <c r="G16" s="23"/>
      <c r="H16" s="23"/>
      <c r="I16" s="23"/>
      <c r="J16" s="23"/>
    </row>
    <row r="17" spans="1:3" ht="15" thickTop="1" x14ac:dyDescent="0.2">
      <c r="A17" s="15" t="s">
        <v>223</v>
      </c>
      <c r="B17" s="3"/>
      <c r="C17" s="21" t="s">
        <v>272</v>
      </c>
    </row>
    <row r="18" spans="1:3" x14ac:dyDescent="0.2">
      <c r="A18" s="15" t="s">
        <v>223</v>
      </c>
      <c r="B18" s="4">
        <f>CenaSpotZP+PrirazkaZP</f>
        <v>1034.4174688888888</v>
      </c>
      <c r="C18" s="21" t="s">
        <v>283</v>
      </c>
    </row>
    <row r="19" spans="1:3" x14ac:dyDescent="0.2">
      <c r="A19" s="15"/>
    </row>
    <row r="20" spans="1:3" ht="17.25" thickBot="1" x14ac:dyDescent="0.3">
      <c r="A20" s="15"/>
      <c r="B20" s="17" t="s">
        <v>274</v>
      </c>
    </row>
    <row r="21" spans="1:3" ht="15" thickTop="1" x14ac:dyDescent="0.2">
      <c r="A21" s="18" t="s">
        <v>273</v>
      </c>
      <c r="B21" s="19" t="str">
        <f>IFERROR((SpotrebaP*(MAX(IF(ProduktP=SPOT,CenaSpotZP+PrirazkaZP,CenaP),0)+INDEX('CR 2024_plyn'!C5:M11,COUNTIF('CR 2024_plyn'!A5:A11,"&lt;"&amp;SpotrebaP),MATCH(DistributorP,'CR 2024_plyn'!B2:L2,0)))+12*(MAX(PausalP,0)+INDEX('CR 2024_plyn'!E5:O11,COUNTIF('CR 2024_plyn'!A5:A11,"&lt;"&amp;SpotrebaP),MATCH(DistributorP,'CR 2024_plyn'!B2:L2,0)))+SpotrebaP*OTEP)*(1+DPH),"Zadejte vstupní údaje")</f>
        <v>Zadejte vstupní údaje</v>
      </c>
      <c r="C21" s="44"/>
    </row>
    <row r="22" spans="1:3" ht="15" x14ac:dyDescent="0.25">
      <c r="A22" s="20"/>
    </row>
    <row r="23" spans="1:3" ht="17.25" thickBot="1" x14ac:dyDescent="0.3">
      <c r="A23" s="20"/>
      <c r="B23" s="17" t="s">
        <v>201</v>
      </c>
    </row>
    <row r="24" spans="1:3" ht="15.75" hidden="1" thickTop="1" x14ac:dyDescent="0.25">
      <c r="A24" s="20" t="s">
        <v>195</v>
      </c>
      <c r="B24" s="19" t="str">
        <f>IFERROR(B21/12,"Zadejte vstupní údaje")</f>
        <v>Zadejte vstupní údaje</v>
      </c>
    </row>
    <row r="25" spans="1:3" ht="15" hidden="1" x14ac:dyDescent="0.25">
      <c r="A25" s="20" t="s">
        <v>202</v>
      </c>
      <c r="B25" s="19" t="str">
        <f>IFERROR(ROUNDUP(B24,-2),"Zadejte vstupní údaje")</f>
        <v>Zadejte vstupní údaje</v>
      </c>
      <c r="C25" s="21" t="s">
        <v>275</v>
      </c>
    </row>
    <row r="26" spans="1:3" ht="15.75" thickTop="1" x14ac:dyDescent="0.25">
      <c r="A26" s="20" t="s">
        <v>202</v>
      </c>
      <c r="B26" s="28" t="str">
        <f>IFERROR(TEXT(B25*0.85,"# ##0")&amp;" - "&amp;TEXT(B25*1.15,"# ##0"),"Zadejte vstupní údaje")</f>
        <v>Zadejte vstupní údaje</v>
      </c>
      <c r="C26" s="21" t="s">
        <v>296</v>
      </c>
    </row>
  </sheetData>
  <conditionalFormatting sqref="A17:C17">
    <cfRule type="expression" dxfId="3" priority="2">
      <formula>ProduktP=SPOT</formula>
    </cfRule>
  </conditionalFormatting>
  <conditionalFormatting sqref="A18:C18">
    <cfRule type="expression" dxfId="2" priority="1">
      <formula>ProduktP&lt;&gt;SPOT</formula>
    </cfRule>
  </conditionalFormatting>
  <dataValidations count="1">
    <dataValidation type="decimal" operator="greaterThanOrEqual" allowBlank="1" showInputMessage="1" showErrorMessage="1" sqref="B17:B18" xr:uid="{30B5D71B-D5A5-4F20-80D8-E5A5C90DA129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60C4A6A-B34C-497E-851D-0C91D474C272}">
          <x14:formula1>
            <xm:f>'CR 2024_plyn'!$B$1:$D$1</xm:f>
          </x14:formula1>
          <xm:sqref>B7</xm:sqref>
        </x14:dataValidation>
        <x14:dataValidation type="list" allowBlank="1" showInputMessage="1" showErrorMessage="1" xr:uid="{03617C93-8160-4FF8-83E4-A0CD77D6E93D}">
          <x14:formula1>
            <xm:f>Parametry!$A$2:$A$3</xm:f>
          </x14:formula1>
          <xm:sqref>B4</xm:sqref>
        </x14:dataValidation>
        <x14:dataValidation type="list" allowBlank="1" showInputMessage="1" showErrorMessage="1" xr:uid="{943E5710-C52D-48A2-8F16-7552244431B0}">
          <x14:formula1>
            <xm:f>Parametry!$A$31:$A$33</xm:f>
          </x14:formula1>
          <xm:sqref>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055D2-2C5C-47C3-B75D-0F9946530C29}">
  <sheetPr codeName="List4">
    <tabColor theme="3"/>
  </sheetPr>
  <dimension ref="A1:J25"/>
  <sheetViews>
    <sheetView showGridLines="0" workbookViewId="0">
      <selection activeCell="B4" sqref="B4"/>
    </sheetView>
  </sheetViews>
  <sheetFormatPr defaultColWidth="9" defaultRowHeight="14.25" x14ac:dyDescent="0.2"/>
  <cols>
    <col min="1" max="1" width="49.625" style="16" bestFit="1" customWidth="1"/>
    <col min="2" max="2" width="31" style="16" bestFit="1" customWidth="1"/>
    <col min="3" max="16384" width="9" style="16"/>
  </cols>
  <sheetData>
    <row r="1" spans="1:3" ht="24" thickBot="1" x14ac:dyDescent="0.4">
      <c r="A1" s="26" t="s">
        <v>254</v>
      </c>
      <c r="B1" s="27" t="s">
        <v>196</v>
      </c>
    </row>
    <row r="2" spans="1:3" ht="15" thickTop="1" x14ac:dyDescent="0.2"/>
    <row r="3" spans="1:3" ht="17.25" thickBot="1" x14ac:dyDescent="0.3">
      <c r="B3" s="17" t="s">
        <v>292</v>
      </c>
    </row>
    <row r="4" spans="1:3" ht="15" thickTop="1" x14ac:dyDescent="0.2">
      <c r="A4" s="15" t="s">
        <v>277</v>
      </c>
      <c r="B4" s="2"/>
    </row>
    <row r="5" spans="1:3" x14ac:dyDescent="0.2">
      <c r="A5" s="15" t="s">
        <v>60</v>
      </c>
      <c r="B5" s="2"/>
    </row>
    <row r="6" spans="1:3" x14ac:dyDescent="0.2">
      <c r="A6" s="15" t="s">
        <v>59</v>
      </c>
      <c r="B6" s="2"/>
    </row>
    <row r="7" spans="1:3" x14ac:dyDescent="0.2">
      <c r="A7" s="15" t="s">
        <v>194</v>
      </c>
      <c r="B7" s="2"/>
    </row>
    <row r="8" spans="1:3" x14ac:dyDescent="0.2">
      <c r="A8" s="15" t="s">
        <v>281</v>
      </c>
      <c r="B8" s="2"/>
    </row>
    <row r="9" spans="1:3" x14ac:dyDescent="0.2">
      <c r="A9" s="15"/>
    </row>
    <row r="10" spans="1:3" ht="17.25" thickBot="1" x14ac:dyDescent="0.3">
      <c r="A10" s="15"/>
      <c r="B10" s="24" t="s">
        <v>199</v>
      </c>
    </row>
    <row r="11" spans="1:3" ht="15" thickTop="1" x14ac:dyDescent="0.2">
      <c r="A11" s="15" t="str">
        <f>"Očekávaná roční spotřeba"&amp;IF(OR(Sazba2="D_01_d",Sazba2="D_02_d",Sazba2="C_01_d",Sazba2="C_02_d",Sazba2="C_03_d",Sazba2="C_62_d"),""," ve vysokém tarifu")&amp;" [MWh]"</f>
        <v>Očekávaná roční spotřeba ve vysokém tarifu [MWh]</v>
      </c>
      <c r="B11" s="5"/>
      <c r="C11" s="21" t="s">
        <v>286</v>
      </c>
    </row>
    <row r="12" spans="1:3" x14ac:dyDescent="0.2">
      <c r="A12" s="15" t="s">
        <v>197</v>
      </c>
      <c r="B12" s="5"/>
      <c r="C12" s="21" t="s">
        <v>286</v>
      </c>
    </row>
    <row r="13" spans="1:3" x14ac:dyDescent="0.2">
      <c r="A13" s="15"/>
    </row>
    <row r="14" spans="1:3" ht="17.25" thickBot="1" x14ac:dyDescent="0.3">
      <c r="A14" s="15"/>
      <c r="B14" s="24" t="s">
        <v>200</v>
      </c>
    </row>
    <row r="15" spans="1:3" ht="15" thickTop="1" x14ac:dyDescent="0.2">
      <c r="A15" s="15" t="str">
        <f>"Cena silové elektřiny"&amp;IF(OR(Sazba2="D_01_d",Sazba2="D_02_d",Sazba2="C_01_d",Sazba2="C_02_d",Sazba2="C_03_d",Sazba2="C_62_d"),""," ve vysokém tarifu")&amp;" bez DPH [Kč/MWh]"</f>
        <v>Cena silové elektřiny ve vysokém tarifu bez DPH [Kč/MWh]</v>
      </c>
      <c r="B15" s="3"/>
      <c r="C15" s="21" t="s">
        <v>272</v>
      </c>
    </row>
    <row r="16" spans="1:3" x14ac:dyDescent="0.2">
      <c r="A16" s="15" t="s">
        <v>193</v>
      </c>
      <c r="B16" s="3"/>
      <c r="C16" s="21" t="s">
        <v>272</v>
      </c>
    </row>
    <row r="17" spans="1:10" x14ac:dyDescent="0.2">
      <c r="A17" s="15" t="s">
        <v>285</v>
      </c>
      <c r="B17" s="3"/>
      <c r="C17" s="22" t="s">
        <v>263</v>
      </c>
      <c r="D17" s="23"/>
      <c r="E17" s="23"/>
      <c r="F17" s="23"/>
      <c r="G17" s="23"/>
      <c r="H17" s="23"/>
      <c r="I17" s="23"/>
      <c r="J17" s="23"/>
    </row>
    <row r="18" spans="1:10" x14ac:dyDescent="0.2">
      <c r="A18" s="15"/>
    </row>
    <row r="19" spans="1:10" ht="17.25" thickBot="1" x14ac:dyDescent="0.3">
      <c r="A19" s="15"/>
      <c r="B19" s="17" t="s">
        <v>274</v>
      </c>
    </row>
    <row r="20" spans="1:10" ht="15" thickTop="1" x14ac:dyDescent="0.2">
      <c r="A20" s="18" t="s">
        <v>273</v>
      </c>
      <c r="B20" s="19" t="str">
        <f>IFERROR((IF(OR(Sazba2="D_01_d",Sazba2="D_02_d",Sazba2="C_01_d",Sazba2="C_02_d",Sazba2="C_03_d",Sazba2="C_62_d"),0,SpotrebaNT2*(MAX(SilovkaNT2,0)+VLOOKUP(Sazba2&amp;"NTKč/MWh",'Ceny NN 2024'!B89:E495,MATCH(Distributor2,'Ceny NN 2024'!B301:E301,0),FALSE)))+SpotrebaVT2*(MAX(SilovkaVT2,0)+VLOOKUP(Sazba2&amp;"Kč/MWh",'Ceny NN 2024'!B23:E492,MATCH(Distributor2,'Ceny NN 2024'!B301:E301,0),FALSE))+12*(MAX(Pausal2,0)+(VLOOKUP(Sazba2&amp;Jistic2,'Ceny NN 2024'!B7:E489,MATCH(Distributor2,'Ceny NN 2024'!B301:E301,0),FALSE)*IFERROR(IF(SEARCH("každou",Jistic2)&gt;0,Amper2),1)))+(SpotrebaVT2+IF(OR(Sazba2="D_01_d",Sazba2="D_02_d",Sazba2="C_01_d",Sazba2="C_02_d",Sazba2="C_03_d",Sazba2="C_62_d"),0,SpotrebaNT2))*(DanZElektriny+SystemoveSluzby)+MIN(Faze2*Amper2*OZEzaOM*12,(SpotrebaVT2+IF(OR(Sazba2="D_01_d",Sazba2="D_02_d",Sazba2="C_01_d",Sazba2="C_02_d",Sazba2="C_03_d",Sazba2="C_62_d"),0,SpotrebaNT2))*OZEzaMWh)+OTE)*(1+DPH),"Zadejte vstupní údaje")</f>
        <v>Zadejte vstupní údaje</v>
      </c>
      <c r="C20" s="44"/>
    </row>
    <row r="21" spans="1:10" ht="15" x14ac:dyDescent="0.25">
      <c r="A21" s="20"/>
    </row>
    <row r="22" spans="1:10" ht="17.25" thickBot="1" x14ac:dyDescent="0.3">
      <c r="A22" s="20"/>
      <c r="B22" s="17" t="s">
        <v>201</v>
      </c>
    </row>
    <row r="23" spans="1:10" ht="15.75" hidden="1" thickTop="1" x14ac:dyDescent="0.25">
      <c r="A23" s="20" t="s">
        <v>195</v>
      </c>
      <c r="B23" s="19" t="str">
        <f>IFERROR(B20/12,"Zadejte vstupní údaje")</f>
        <v>Zadejte vstupní údaje</v>
      </c>
    </row>
    <row r="24" spans="1:10" ht="15.75" thickTop="1" x14ac:dyDescent="0.25">
      <c r="A24" s="20" t="s">
        <v>202</v>
      </c>
      <c r="B24" s="19" t="str">
        <f>IFERROR(ROUNDUP(B23,-2),"Zadejte vstupní údaje")</f>
        <v>Zadejte vstupní údaje</v>
      </c>
      <c r="C24" s="21" t="s">
        <v>296</v>
      </c>
    </row>
    <row r="25" spans="1:10" x14ac:dyDescent="0.2">
      <c r="B25" s="15"/>
    </row>
  </sheetData>
  <conditionalFormatting sqref="A12:C12 A16:C16">
    <cfRule type="expression" dxfId="1" priority="4">
      <formula>OR(Sazba2="D_01_d",Sazba2="D_02_d",Sazba2="C_01_d",Sazba2="C_02_d",Sazba2="C_03_d",Sazba2="C_62_d")</formula>
    </cfRule>
  </conditionalFormatting>
  <dataValidations count="3">
    <dataValidation type="list" allowBlank="1" showInputMessage="1" showErrorMessage="1" sqref="B6" xr:uid="{9777833B-78CA-429B-90C9-A85B6C11D579}">
      <formula1>INDIRECT(B5)</formula1>
    </dataValidation>
    <dataValidation type="whole" operator="greaterThanOrEqual" allowBlank="1" showInputMessage="1" showErrorMessage="1" sqref="B8" xr:uid="{2A83FFEB-81F8-497A-A509-B25015619E2C}">
      <formula1>0</formula1>
    </dataValidation>
    <dataValidation type="decimal" operator="greaterThanOrEqual" allowBlank="1" showInputMessage="1" showErrorMessage="1" sqref="B11:B12 B15:B17" xr:uid="{AF1BE56E-2D16-4F60-84CA-3017FA11DC5D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D81CBDB-B96F-4EA0-BA1C-B1AEAE05F4D3}">
          <x14:formula1>
            <xm:f>'Ceny NN 2024'!$C$301:$E$301</xm:f>
          </x14:formula1>
          <xm:sqref>B4</xm:sqref>
        </x14:dataValidation>
        <x14:dataValidation type="list" allowBlank="1" showInputMessage="1" showErrorMessage="1" xr:uid="{D70F3FB7-92FB-4331-87D8-A74619B41C1B}">
          <x14:formula1>
            <xm:f>'Ceny NN 2024'!$L$1:$L$21</xm:f>
          </x14:formula1>
          <xm:sqref>B5</xm:sqref>
        </x14:dataValidation>
        <x14:dataValidation type="list" allowBlank="1" showInputMessage="1" showErrorMessage="1" xr:uid="{9E99839A-1865-490E-AF2E-AC86DBD8360F}">
          <x14:formula1>
            <xm:f>Parametry!$A$19:$A$20</xm:f>
          </x14:formula1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7073E-F039-4B31-BC27-0A3559AFF7C6}">
  <sheetPr codeName="List5">
    <tabColor theme="3"/>
  </sheetPr>
  <dimension ref="A1:J25"/>
  <sheetViews>
    <sheetView showGridLines="0" workbookViewId="0">
      <selection activeCell="B4" sqref="B4"/>
    </sheetView>
  </sheetViews>
  <sheetFormatPr defaultColWidth="9" defaultRowHeight="14.25" x14ac:dyDescent="0.2"/>
  <cols>
    <col min="1" max="1" width="49.625" style="16" bestFit="1" customWidth="1"/>
    <col min="2" max="2" width="31" style="16" bestFit="1" customWidth="1"/>
    <col min="3" max="16384" width="9" style="16"/>
  </cols>
  <sheetData>
    <row r="1" spans="1:3" ht="24" thickBot="1" x14ac:dyDescent="0.4">
      <c r="A1" s="26" t="s">
        <v>254</v>
      </c>
      <c r="B1" s="27" t="s">
        <v>227</v>
      </c>
    </row>
    <row r="2" spans="1:3" ht="15" thickTop="1" x14ac:dyDescent="0.2"/>
    <row r="3" spans="1:3" ht="17.25" thickBot="1" x14ac:dyDescent="0.3">
      <c r="B3" s="17" t="s">
        <v>292</v>
      </c>
    </row>
    <row r="4" spans="1:3" ht="15" thickTop="1" x14ac:dyDescent="0.2">
      <c r="A4" s="15" t="s">
        <v>277</v>
      </c>
      <c r="B4" s="2"/>
    </row>
    <row r="5" spans="1:3" x14ac:dyDescent="0.2">
      <c r="A5" s="15" t="s">
        <v>60</v>
      </c>
      <c r="B5" s="2"/>
    </row>
    <row r="6" spans="1:3" x14ac:dyDescent="0.2">
      <c r="A6" s="15" t="s">
        <v>59</v>
      </c>
      <c r="B6" s="2"/>
    </row>
    <row r="7" spans="1:3" x14ac:dyDescent="0.2">
      <c r="A7" s="15" t="s">
        <v>194</v>
      </c>
      <c r="B7" s="2"/>
    </row>
    <row r="8" spans="1:3" x14ac:dyDescent="0.2">
      <c r="A8" s="15" t="s">
        <v>281</v>
      </c>
      <c r="B8" s="2"/>
    </row>
    <row r="9" spans="1:3" x14ac:dyDescent="0.2">
      <c r="A9" s="15"/>
    </row>
    <row r="10" spans="1:3" ht="17.25" thickBot="1" x14ac:dyDescent="0.3">
      <c r="A10" s="15"/>
      <c r="B10" s="24" t="s">
        <v>199</v>
      </c>
    </row>
    <row r="11" spans="1:3" ht="15" thickTop="1" x14ac:dyDescent="0.2">
      <c r="A11" s="15" t="str">
        <f>"Očekávaná roční spotřeba"&amp;IF(OR(Sazba3="D_01_d",Sazba3="D_02_d",Sazba3="C_01_d",Sazba3="C_02_d",Sazba3="C_03_d",Sazba3="C_62_d"),""," ve vysokém tarifu")&amp;" [MWh]"</f>
        <v>Očekávaná roční spotřeba ve vysokém tarifu [MWh]</v>
      </c>
      <c r="B11" s="5"/>
      <c r="C11" s="21" t="s">
        <v>286</v>
      </c>
    </row>
    <row r="12" spans="1:3" x14ac:dyDescent="0.2">
      <c r="A12" s="15" t="s">
        <v>197</v>
      </c>
      <c r="B12" s="5"/>
      <c r="C12" s="21" t="s">
        <v>286</v>
      </c>
    </row>
    <row r="13" spans="1:3" x14ac:dyDescent="0.2">
      <c r="A13" s="15"/>
    </row>
    <row r="14" spans="1:3" ht="17.25" thickBot="1" x14ac:dyDescent="0.3">
      <c r="A14" s="15"/>
      <c r="B14" s="24" t="s">
        <v>200</v>
      </c>
    </row>
    <row r="15" spans="1:3" ht="15" thickTop="1" x14ac:dyDescent="0.2">
      <c r="A15" s="15" t="s">
        <v>297</v>
      </c>
      <c r="B15" s="25">
        <f>CenaSpotEE</f>
        <v>1661.5639106280189</v>
      </c>
      <c r="C15" s="21" t="s">
        <v>290</v>
      </c>
    </row>
    <row r="16" spans="1:3" x14ac:dyDescent="0.2">
      <c r="A16" s="15" t="s">
        <v>289</v>
      </c>
      <c r="B16" s="6"/>
      <c r="C16" s="21" t="s">
        <v>291</v>
      </c>
    </row>
    <row r="17" spans="1:10" x14ac:dyDescent="0.2">
      <c r="A17" s="15" t="s">
        <v>285</v>
      </c>
      <c r="B17" s="3"/>
      <c r="C17" s="22" t="s">
        <v>263</v>
      </c>
      <c r="D17" s="23"/>
      <c r="E17" s="23"/>
      <c r="F17" s="23"/>
      <c r="G17" s="23"/>
      <c r="H17" s="23"/>
      <c r="I17" s="23"/>
      <c r="J17" s="23"/>
    </row>
    <row r="18" spans="1:10" x14ac:dyDescent="0.2">
      <c r="A18" s="15"/>
    </row>
    <row r="19" spans="1:10" ht="17.25" thickBot="1" x14ac:dyDescent="0.3">
      <c r="A19" s="15"/>
      <c r="B19" s="17" t="s">
        <v>274</v>
      </c>
    </row>
    <row r="20" spans="1:10" ht="15" thickTop="1" x14ac:dyDescent="0.2">
      <c r="A20" s="18" t="s">
        <v>273</v>
      </c>
      <c r="B20" s="19" t="str">
        <f>IFERROR((IF(OR(Sazba3="D_01_d",Sazba3="D_02_d",Sazba3="C_01_d",Sazba3="C_02_d",Sazba3="C_03_d",Sazba3="C_62_d"),0,SpotrebaNT3*(CenaSpotEE+Prirazka3+VLOOKUP(Sazba3&amp;"NTKč/MWh",'Ceny NN 2024'!B89:E495,MATCH(Distributor3,'Ceny NN 2024'!B301:E301,0),FALSE)))+SpotrebaVT3*(CenaSpotEE+Prirazka3+VLOOKUP(Sazba3&amp;"Kč/MWh",'Ceny NN 2024'!B23:E492,MATCH(Distributor3,'Ceny NN 2024'!B301:E301,0),FALSE))+12*(MAX(Pausal3,0)+(VLOOKUP(Sazba3&amp;Jistic3,'Ceny NN 2024'!B7:E489,MATCH(Distributor3,'Ceny NN 2024'!B301:E301,0),FALSE)*IFERROR(IF(SEARCH("každou",Jistic3)&gt;0,Amper3),1)))+(SpotrebaVT3+IF(OR(Sazba3="D_01_d",Sazba3="D_02_d",Sazba3="C_01_d",Sazba3="C_02_d",Sazba3="C_03_d",Sazba3="C_62_d"),0,SpotrebaNT3))*(DanZElektriny+SystemoveSluzby)+MIN(Faze3*Amper3*OZEzaOM*12,(SpotrebaVT3+IF(OR(Sazba3="D_01_d",Sazba3="D_02_d",Sazba3="C_01_d",Sazba3="C_02_d",Sazba3="C_03_d",Sazba3="C_62_d"),0,SpotrebaNT3))*OZEzaMWh)+OTE)*(1+DPH),"Zadejte vstupní údaje")</f>
        <v>Zadejte vstupní údaje</v>
      </c>
      <c r="C20" s="44"/>
    </row>
    <row r="21" spans="1:10" ht="15" x14ac:dyDescent="0.25">
      <c r="A21" s="20"/>
    </row>
    <row r="22" spans="1:10" ht="17.25" thickBot="1" x14ac:dyDescent="0.3">
      <c r="A22" s="20"/>
      <c r="B22" s="17" t="s">
        <v>201</v>
      </c>
    </row>
    <row r="23" spans="1:10" ht="15.75" hidden="1" thickTop="1" x14ac:dyDescent="0.25">
      <c r="A23" s="20" t="s">
        <v>195</v>
      </c>
      <c r="B23" s="19" t="str">
        <f>IFERROR(B20/12,"Zadejte vstupní údaje")</f>
        <v>Zadejte vstupní údaje</v>
      </c>
    </row>
    <row r="24" spans="1:10" ht="15.75" thickTop="1" x14ac:dyDescent="0.25">
      <c r="A24" s="20" t="s">
        <v>202</v>
      </c>
      <c r="B24" s="19" t="str">
        <f>IFERROR(ROUNDUP(B23,-2),"Zadejte vstupní údaje")</f>
        <v>Zadejte vstupní údaje</v>
      </c>
      <c r="C24" s="21" t="s">
        <v>296</v>
      </c>
    </row>
    <row r="25" spans="1:10" x14ac:dyDescent="0.2">
      <c r="B25" s="15"/>
    </row>
  </sheetData>
  <conditionalFormatting sqref="A12:C12">
    <cfRule type="expression" dxfId="0" priority="3">
      <formula>OR(Sazba3="D_01_d",Sazba3="D_02_d",Sazba3="C_01_d",Sazba3="C_02_d",Sazba3="C_03_d",Sazba3="C_62_d")</formula>
    </cfRule>
  </conditionalFormatting>
  <dataValidations count="3">
    <dataValidation type="list" allowBlank="1" showInputMessage="1" showErrorMessage="1" sqref="B6" xr:uid="{C7296D03-D095-4060-B7F2-B14DEAF6CB87}">
      <formula1>INDIRECT(B5)</formula1>
    </dataValidation>
    <dataValidation type="whole" operator="greaterThanOrEqual" allowBlank="1" showInputMessage="1" showErrorMessage="1" sqref="B8" xr:uid="{A103F56A-79BF-4021-928C-326C4FD19AC7}">
      <formula1>0</formula1>
    </dataValidation>
    <dataValidation type="decimal" operator="greaterThanOrEqual" allowBlank="1" showInputMessage="1" showErrorMessage="1" sqref="B11:B12 B16:B17" xr:uid="{58483D04-F21D-4C7B-B37C-D84BC06CA622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23D4605-E6C7-4FCE-A740-AE1D48CFC4F8}">
          <x14:formula1>
            <xm:f>'Ceny NN 2024'!$L$1:$L$21</xm:f>
          </x14:formula1>
          <xm:sqref>B5</xm:sqref>
        </x14:dataValidation>
        <x14:dataValidation type="list" allowBlank="1" showInputMessage="1" showErrorMessage="1" xr:uid="{284CCD0A-66C3-4684-AAA6-EDD91E6BB5D8}">
          <x14:formula1>
            <xm:f>'Ceny NN 2024'!$C$301:$E$301</xm:f>
          </x14:formula1>
          <xm:sqref>B4</xm:sqref>
        </x14:dataValidation>
        <x14:dataValidation type="list" allowBlank="1" showInputMessage="1" showErrorMessage="1" xr:uid="{06859F85-B893-4DAA-918B-D5EB4EDD3192}">
          <x14:formula1>
            <xm:f>Parametry!$A$19:$A$20</xm:f>
          </x14:formula1>
          <xm:sqref>B7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79BFF-E52C-41A0-92AD-7843C25182B0}">
  <sheetPr codeName="List6">
    <tabColor theme="8"/>
  </sheetPr>
  <dimension ref="A1:J18"/>
  <sheetViews>
    <sheetView showGridLines="0" workbookViewId="0">
      <selection activeCell="B4" sqref="B4"/>
    </sheetView>
  </sheetViews>
  <sheetFormatPr defaultColWidth="9" defaultRowHeight="14.25" x14ac:dyDescent="0.2"/>
  <cols>
    <col min="1" max="1" width="49.625" style="16" bestFit="1" customWidth="1"/>
    <col min="2" max="2" width="31" style="16" bestFit="1" customWidth="1"/>
    <col min="3" max="16384" width="9" style="16"/>
  </cols>
  <sheetData>
    <row r="1" spans="1:10" ht="24" thickBot="1" x14ac:dyDescent="0.4">
      <c r="A1" s="26" t="s">
        <v>255</v>
      </c>
      <c r="B1" s="27" t="s">
        <v>196</v>
      </c>
    </row>
    <row r="2" spans="1:10" ht="15" thickTop="1" x14ac:dyDescent="0.2"/>
    <row r="3" spans="1:10" ht="17.25" thickBot="1" x14ac:dyDescent="0.3">
      <c r="B3" s="17" t="s">
        <v>292</v>
      </c>
    </row>
    <row r="4" spans="1:10" ht="15" thickTop="1" x14ac:dyDescent="0.2">
      <c r="A4" s="15" t="s">
        <v>277</v>
      </c>
      <c r="B4" s="2"/>
    </row>
    <row r="5" spans="1:10" x14ac:dyDescent="0.2">
      <c r="A5" s="15"/>
    </row>
    <row r="6" spans="1:10" ht="17.25" thickBot="1" x14ac:dyDescent="0.3">
      <c r="A6" s="15"/>
      <c r="B6" s="24" t="s">
        <v>199</v>
      </c>
    </row>
    <row r="7" spans="1:10" ht="15" thickTop="1" x14ac:dyDescent="0.2">
      <c r="A7" s="15" t="s">
        <v>222</v>
      </c>
      <c r="B7" s="5"/>
      <c r="C7" s="21" t="s">
        <v>286</v>
      </c>
    </row>
    <row r="8" spans="1:10" x14ac:dyDescent="0.2">
      <c r="A8" s="15"/>
    </row>
    <row r="9" spans="1:10" ht="17.25" thickBot="1" x14ac:dyDescent="0.3">
      <c r="A9" s="15"/>
      <c r="B9" s="24" t="s">
        <v>200</v>
      </c>
    </row>
    <row r="10" spans="1:10" ht="15" thickTop="1" x14ac:dyDescent="0.2">
      <c r="A10" s="15" t="s">
        <v>223</v>
      </c>
      <c r="B10" s="3"/>
      <c r="C10" s="21" t="s">
        <v>272</v>
      </c>
    </row>
    <row r="11" spans="1:10" x14ac:dyDescent="0.2">
      <c r="A11" s="15" t="s">
        <v>287</v>
      </c>
      <c r="B11" s="3"/>
      <c r="C11" s="22" t="s">
        <v>288</v>
      </c>
      <c r="D11" s="23"/>
      <c r="E11" s="23"/>
      <c r="F11" s="23"/>
      <c r="G11" s="23"/>
      <c r="H11" s="23"/>
      <c r="I11" s="23"/>
      <c r="J11" s="23"/>
    </row>
    <row r="12" spans="1:10" x14ac:dyDescent="0.2">
      <c r="A12" s="15"/>
    </row>
    <row r="13" spans="1:10" ht="17.25" thickBot="1" x14ac:dyDescent="0.3">
      <c r="A13" s="15"/>
      <c r="B13" s="17" t="s">
        <v>274</v>
      </c>
    </row>
    <row r="14" spans="1:10" ht="15" thickTop="1" x14ac:dyDescent="0.2">
      <c r="A14" s="18" t="s">
        <v>273</v>
      </c>
      <c r="B14" s="19" t="str">
        <f>IFERROR((SpotrebaP2*(MAX(CenaP2,0)+INDEX('CR 2024_plyn'!C5:M11,COUNTIF('CR 2024_plyn'!A5:A11,"&lt;"&amp;SpotrebaP2),MATCH(DistributorP2,'CR 2024_plyn'!B2:L2,0)))+12*(MAX(PausalP2,0)+INDEX('CR 2024_plyn'!E5:O11,COUNTIF('CR 2024_plyn'!A5:A11,"&lt;"&amp;SpotrebaP2),MATCH(DistributorP2,'CR 2024_plyn'!B2:L2,0)))+SpotrebaP2*OTEP)*(1+DPH),"Zadejte vstupní údaje")</f>
        <v>Zadejte vstupní údaje</v>
      </c>
      <c r="C14" s="44"/>
    </row>
    <row r="15" spans="1:10" ht="15" x14ac:dyDescent="0.25">
      <c r="A15" s="20"/>
    </row>
    <row r="16" spans="1:10" ht="17.25" thickBot="1" x14ac:dyDescent="0.3">
      <c r="A16" s="20"/>
      <c r="B16" s="17" t="s">
        <v>201</v>
      </c>
    </row>
    <row r="17" spans="1:3" ht="15.75" hidden="1" thickTop="1" x14ac:dyDescent="0.25">
      <c r="A17" s="20" t="s">
        <v>195</v>
      </c>
      <c r="B17" s="19" t="str">
        <f>IFERROR(B14/12,"Zadejte vstupní údaje")</f>
        <v>Zadejte vstupní údaje</v>
      </c>
    </row>
    <row r="18" spans="1:3" ht="15.75" thickTop="1" x14ac:dyDescent="0.25">
      <c r="A18" s="20" t="s">
        <v>202</v>
      </c>
      <c r="B18" s="19" t="str">
        <f>IFERROR(ROUNDUP(B17,-2),"Zadejte vstupní údaje")</f>
        <v>Zadejte vstupní údaje</v>
      </c>
      <c r="C18" s="21" t="s">
        <v>296</v>
      </c>
    </row>
  </sheetData>
  <dataValidations count="2">
    <dataValidation type="decimal" allowBlank="1" showInputMessage="1" showErrorMessage="1" sqref="B7" xr:uid="{BF15756A-4B12-4B15-AFFF-4122A88CC9EB}">
      <formula1>0</formula1>
      <formula2>63</formula2>
    </dataValidation>
    <dataValidation type="decimal" operator="greaterThanOrEqual" allowBlank="1" showInputMessage="1" showErrorMessage="1" sqref="B10:B11" xr:uid="{E7B37184-7193-4303-97DF-485A8DD50C56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9BE5BD-9105-4002-AC2B-664352A95AD9}">
          <x14:formula1>
            <xm:f>'CR 2024_plyn'!$B$1:$D$1</xm:f>
          </x14:formula1>
          <xm:sqref>B4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C727B-EECE-4A2C-A8D2-7E85DD28D93A}">
  <sheetPr codeName="List7">
    <tabColor theme="8"/>
  </sheetPr>
  <dimension ref="A1:J19"/>
  <sheetViews>
    <sheetView showGridLines="0" workbookViewId="0">
      <selection activeCell="B4" sqref="B4"/>
    </sheetView>
  </sheetViews>
  <sheetFormatPr defaultColWidth="9" defaultRowHeight="14.25" x14ac:dyDescent="0.2"/>
  <cols>
    <col min="1" max="1" width="49.625" style="16" bestFit="1" customWidth="1"/>
    <col min="2" max="2" width="31" style="16" bestFit="1" customWidth="1"/>
    <col min="3" max="16384" width="9" style="16"/>
  </cols>
  <sheetData>
    <row r="1" spans="1:10" ht="24" thickBot="1" x14ac:dyDescent="0.4">
      <c r="A1" s="26" t="s">
        <v>255</v>
      </c>
      <c r="B1" s="27" t="s">
        <v>227</v>
      </c>
    </row>
    <row r="2" spans="1:10" ht="15" thickTop="1" x14ac:dyDescent="0.2"/>
    <row r="3" spans="1:10" ht="17.25" thickBot="1" x14ac:dyDescent="0.3">
      <c r="B3" s="17" t="s">
        <v>292</v>
      </c>
    </row>
    <row r="4" spans="1:10" ht="15" thickTop="1" x14ac:dyDescent="0.2">
      <c r="A4" s="15" t="s">
        <v>277</v>
      </c>
      <c r="B4" s="2"/>
    </row>
    <row r="5" spans="1:10" x14ac:dyDescent="0.2">
      <c r="A5" s="15"/>
    </row>
    <row r="6" spans="1:10" ht="17.25" thickBot="1" x14ac:dyDescent="0.3">
      <c r="A6" s="15"/>
      <c r="B6" s="24" t="s">
        <v>199</v>
      </c>
    </row>
    <row r="7" spans="1:10" ht="15" thickTop="1" x14ac:dyDescent="0.2">
      <c r="A7" s="15" t="s">
        <v>222</v>
      </c>
      <c r="B7" s="5"/>
      <c r="C7" s="21" t="s">
        <v>286</v>
      </c>
    </row>
    <row r="8" spans="1:10" x14ac:dyDescent="0.2">
      <c r="A8" s="15"/>
    </row>
    <row r="9" spans="1:10" ht="17.25" thickBot="1" x14ac:dyDescent="0.3">
      <c r="A9" s="15"/>
      <c r="B9" s="24" t="s">
        <v>200</v>
      </c>
    </row>
    <row r="10" spans="1:10" ht="15" thickTop="1" x14ac:dyDescent="0.2">
      <c r="A10" s="15" t="s">
        <v>223</v>
      </c>
      <c r="B10" s="25">
        <f>CenaSpotZP</f>
        <v>737.41746888888883</v>
      </c>
      <c r="C10" s="21" t="s">
        <v>290</v>
      </c>
    </row>
    <row r="11" spans="1:10" x14ac:dyDescent="0.2">
      <c r="A11" s="15" t="s">
        <v>289</v>
      </c>
      <c r="B11" s="6"/>
      <c r="C11" s="21" t="s">
        <v>291</v>
      </c>
    </row>
    <row r="12" spans="1:10" x14ac:dyDescent="0.2">
      <c r="A12" s="15" t="s">
        <v>285</v>
      </c>
      <c r="B12" s="3"/>
      <c r="C12" s="22" t="s">
        <v>288</v>
      </c>
      <c r="D12" s="23"/>
      <c r="E12" s="23"/>
      <c r="F12" s="23"/>
      <c r="G12" s="23"/>
      <c r="H12" s="23"/>
      <c r="I12" s="23"/>
      <c r="J12" s="23"/>
    </row>
    <row r="13" spans="1:10" x14ac:dyDescent="0.2">
      <c r="A13" s="15"/>
    </row>
    <row r="14" spans="1:10" ht="17.25" thickBot="1" x14ac:dyDescent="0.3">
      <c r="A14" s="15"/>
      <c r="B14" s="17" t="s">
        <v>274</v>
      </c>
    </row>
    <row r="15" spans="1:10" ht="15" thickTop="1" x14ac:dyDescent="0.2">
      <c r="A15" s="18" t="s">
        <v>273</v>
      </c>
      <c r="B15" s="19" t="str">
        <f>IFERROR((SpotrebaP3*(MAX(CenaSpotZP+PrirazkaP3,0)+INDEX('CR 2024_plyn'!C5:M11,COUNTIF('CR 2024_plyn'!A5:A11,"&lt;"&amp;SpotrebaP3),MATCH(DistributorP3,'CR 2024_plyn'!B2:L2,0)))+12*(MAX(PausalP3,0)+INDEX('CR 2024_plyn'!E5:O11,COUNTIF('CR 2024_plyn'!A5:A11,"&lt;"&amp;SpotrebaP3),MATCH(DistributorP3,'CR 2024_plyn'!B2:L2,0)))+SpotrebaP3*OTEP)*(1+DPH),"Zadejte vstupní údaje")</f>
        <v>Zadejte vstupní údaje</v>
      </c>
      <c r="C15" s="44"/>
    </row>
    <row r="16" spans="1:10" ht="15" x14ac:dyDescent="0.25">
      <c r="A16" s="20"/>
    </row>
    <row r="17" spans="1:3" ht="17.25" thickBot="1" x14ac:dyDescent="0.3">
      <c r="A17" s="20"/>
      <c r="B17" s="17" t="s">
        <v>201</v>
      </c>
    </row>
    <row r="18" spans="1:3" ht="15.75" hidden="1" thickTop="1" x14ac:dyDescent="0.25">
      <c r="A18" s="20" t="s">
        <v>195</v>
      </c>
      <c r="B18" s="19" t="str">
        <f>IFERROR(B15/12,"Zadejte vstupní údaje")</f>
        <v>Zadejte vstupní údaje</v>
      </c>
    </row>
    <row r="19" spans="1:3" ht="15.75" thickTop="1" x14ac:dyDescent="0.25">
      <c r="A19" s="20" t="s">
        <v>202</v>
      </c>
      <c r="B19" s="19" t="str">
        <f>IFERROR(ROUNDUP(B18,-2),"Zadejte vstupní údaje")</f>
        <v>Zadejte vstupní údaje</v>
      </c>
      <c r="C19" s="21" t="s">
        <v>296</v>
      </c>
    </row>
  </sheetData>
  <dataValidations count="2">
    <dataValidation type="decimal" allowBlank="1" showInputMessage="1" showErrorMessage="1" sqref="B7" xr:uid="{7C52BE40-1717-494C-A818-63CC098EA0BD}">
      <formula1>0</formula1>
      <formula2>63</formula2>
    </dataValidation>
    <dataValidation type="decimal" operator="greaterThanOrEqual" allowBlank="1" showInputMessage="1" showErrorMessage="1" sqref="B11:B12" xr:uid="{BBD61DEF-5D93-42DD-A884-448C23AFC20F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AAC6FE-2C7D-4473-A68E-F318DC6744BB}">
          <x14:formula1>
            <xm:f>'CR 2024_plyn'!$B$1:$D$1</xm:f>
          </x14:formula1>
          <xm:sqref>B4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5FE11-DB24-405D-A07C-1D44E8DA5034}">
  <sheetPr codeName="List12"/>
  <dimension ref="A1:A39"/>
  <sheetViews>
    <sheetView showGridLines="0" zoomScaleNormal="100" workbookViewId="0">
      <selection activeCell="A36" sqref="A36"/>
    </sheetView>
  </sheetViews>
  <sheetFormatPr defaultRowHeight="14.25" x14ac:dyDescent="0.2"/>
  <cols>
    <col min="1" max="1" width="80.5" customWidth="1"/>
  </cols>
  <sheetData>
    <row r="1" spans="1:1" ht="20.25" x14ac:dyDescent="0.2">
      <c r="A1" s="34" t="s">
        <v>302</v>
      </c>
    </row>
    <row r="2" spans="1:1" ht="15" x14ac:dyDescent="0.2">
      <c r="A2" s="35"/>
    </row>
    <row r="3" spans="1:1" ht="18" x14ac:dyDescent="0.2">
      <c r="A3" s="36" t="s">
        <v>303</v>
      </c>
    </row>
    <row r="4" spans="1:1" ht="28.5" x14ac:dyDescent="0.2">
      <c r="A4" s="37" t="s">
        <v>574</v>
      </c>
    </row>
    <row r="5" spans="1:1" ht="36" customHeight="1" x14ac:dyDescent="0.2">
      <c r="A5" s="37" t="s">
        <v>575</v>
      </c>
    </row>
    <row r="6" spans="1:1" ht="57" x14ac:dyDescent="0.2">
      <c r="A6" s="37" t="s">
        <v>304</v>
      </c>
    </row>
    <row r="7" spans="1:1" ht="30" x14ac:dyDescent="0.2">
      <c r="A7" s="37" t="s">
        <v>305</v>
      </c>
    </row>
    <row r="8" spans="1:1" ht="15" x14ac:dyDescent="0.2">
      <c r="A8" s="35"/>
    </row>
    <row r="9" spans="1:1" ht="18" x14ac:dyDescent="0.2">
      <c r="A9" s="36" t="s">
        <v>306</v>
      </c>
    </row>
    <row r="10" spans="1:1" ht="45" x14ac:dyDescent="0.2">
      <c r="A10" s="38" t="s">
        <v>576</v>
      </c>
    </row>
    <row r="11" spans="1:1" x14ac:dyDescent="0.2">
      <c r="A11" s="38"/>
    </row>
    <row r="12" spans="1:1" ht="18" x14ac:dyDescent="0.2">
      <c r="A12" s="36" t="s">
        <v>307</v>
      </c>
    </row>
    <row r="13" spans="1:1" ht="30" x14ac:dyDescent="0.2">
      <c r="A13" s="35" t="s">
        <v>577</v>
      </c>
    </row>
    <row r="14" spans="1:1" ht="72.75" x14ac:dyDescent="0.2">
      <c r="A14" s="35" t="s">
        <v>578</v>
      </c>
    </row>
    <row r="15" spans="1:1" ht="30" x14ac:dyDescent="0.2">
      <c r="A15" s="35" t="s">
        <v>308</v>
      </c>
    </row>
    <row r="16" spans="1:1" ht="15" x14ac:dyDescent="0.2">
      <c r="A16" s="35"/>
    </row>
    <row r="17" spans="1:1" ht="18" x14ac:dyDescent="0.2">
      <c r="A17" s="36" t="s">
        <v>309</v>
      </c>
    </row>
    <row r="18" spans="1:1" ht="15" x14ac:dyDescent="0.2">
      <c r="A18" s="37" t="s">
        <v>310</v>
      </c>
    </row>
    <row r="19" spans="1:1" x14ac:dyDescent="0.2">
      <c r="A19" s="37" t="s">
        <v>311</v>
      </c>
    </row>
    <row r="20" spans="1:1" ht="72" x14ac:dyDescent="0.2">
      <c r="A20" s="37" t="s">
        <v>579</v>
      </c>
    </row>
    <row r="21" spans="1:1" ht="43.5" x14ac:dyDescent="0.2">
      <c r="A21" s="37" t="s">
        <v>312</v>
      </c>
    </row>
    <row r="22" spans="1:1" ht="43.5" x14ac:dyDescent="0.2">
      <c r="A22" s="35" t="s">
        <v>580</v>
      </c>
    </row>
    <row r="23" spans="1:1" ht="29.1" customHeight="1" x14ac:dyDescent="0.25">
      <c r="A23" s="45" t="s">
        <v>581</v>
      </c>
    </row>
    <row r="24" spans="1:1" x14ac:dyDescent="0.2">
      <c r="A24" s="38"/>
    </row>
    <row r="25" spans="1:1" ht="36" x14ac:dyDescent="0.2">
      <c r="A25" s="36" t="s">
        <v>587</v>
      </c>
    </row>
    <row r="26" spans="1:1" ht="72.75" x14ac:dyDescent="0.2">
      <c r="A26" s="38" t="s">
        <v>582</v>
      </c>
    </row>
    <row r="27" spans="1:1" ht="57.75" x14ac:dyDescent="0.2">
      <c r="A27" s="38" t="s">
        <v>583</v>
      </c>
    </row>
    <row r="28" spans="1:1" x14ac:dyDescent="0.2">
      <c r="A28" s="38"/>
    </row>
    <row r="29" spans="1:1" ht="18" x14ac:dyDescent="0.2">
      <c r="A29" s="36" t="s">
        <v>313</v>
      </c>
    </row>
    <row r="30" spans="1:1" ht="44.25" x14ac:dyDescent="0.2">
      <c r="A30" s="38" t="s">
        <v>584</v>
      </c>
    </row>
    <row r="31" spans="1:1" ht="58.5" x14ac:dyDescent="0.2">
      <c r="A31" s="38" t="s">
        <v>585</v>
      </c>
    </row>
    <row r="32" spans="1:1" x14ac:dyDescent="0.2">
      <c r="A32" s="38"/>
    </row>
    <row r="33" spans="1:1" ht="18" x14ac:dyDescent="0.2">
      <c r="A33" s="36" t="s">
        <v>314</v>
      </c>
    </row>
    <row r="34" spans="1:1" ht="75" x14ac:dyDescent="0.2">
      <c r="A34" s="35" t="s">
        <v>586</v>
      </c>
    </row>
    <row r="35" spans="1:1" ht="42.75" x14ac:dyDescent="0.2">
      <c r="A35" s="38" t="s">
        <v>315</v>
      </c>
    </row>
    <row r="36" spans="1:1" ht="42.75" x14ac:dyDescent="0.2">
      <c r="A36" s="38" t="s">
        <v>316</v>
      </c>
    </row>
    <row r="37" spans="1:1" x14ac:dyDescent="0.2">
      <c r="A37" s="39" t="s">
        <v>317</v>
      </c>
    </row>
    <row r="38" spans="1:1" x14ac:dyDescent="0.2">
      <c r="A38" s="40"/>
    </row>
    <row r="39" spans="1:1" ht="15" x14ac:dyDescent="0.2">
      <c r="A39" s="41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14B1A-F6F5-4ECB-A0AE-47397F2CA125}">
  <sheetPr codeName="List8"/>
  <dimension ref="A1:G33"/>
  <sheetViews>
    <sheetView workbookViewId="0"/>
  </sheetViews>
  <sheetFormatPr defaultRowHeight="14.25" x14ac:dyDescent="0.2"/>
  <cols>
    <col min="1" max="1" width="58.375" bestFit="1" customWidth="1"/>
  </cols>
  <sheetData>
    <row r="1" spans="1:2" x14ac:dyDescent="0.2">
      <c r="A1" t="s">
        <v>242</v>
      </c>
    </row>
    <row r="2" spans="1:2" x14ac:dyDescent="0.2">
      <c r="A2" t="s">
        <v>244</v>
      </c>
    </row>
    <row r="3" spans="1:2" x14ac:dyDescent="0.2">
      <c r="A3" t="s">
        <v>245</v>
      </c>
    </row>
    <row r="5" spans="1:2" x14ac:dyDescent="0.2">
      <c r="A5" t="s">
        <v>246</v>
      </c>
      <c r="B5">
        <v>28.3</v>
      </c>
    </row>
    <row r="6" spans="1:2" x14ac:dyDescent="0.2">
      <c r="A6" t="s">
        <v>247</v>
      </c>
      <c r="B6">
        <v>212.82</v>
      </c>
    </row>
    <row r="7" spans="1:2" x14ac:dyDescent="0.2">
      <c r="A7" t="s">
        <v>248</v>
      </c>
      <c r="B7">
        <v>84.7</v>
      </c>
    </row>
    <row r="8" spans="1:2" x14ac:dyDescent="0.2">
      <c r="A8" t="s">
        <v>249</v>
      </c>
      <c r="B8">
        <v>495</v>
      </c>
    </row>
    <row r="9" spans="1:2" x14ac:dyDescent="0.2">
      <c r="A9" t="s">
        <v>250</v>
      </c>
      <c r="B9">
        <f>4.14*12</f>
        <v>49.679999999999993</v>
      </c>
    </row>
    <row r="10" spans="1:2" x14ac:dyDescent="0.2">
      <c r="A10" t="s">
        <v>251</v>
      </c>
      <c r="B10">
        <v>0.21</v>
      </c>
    </row>
    <row r="11" spans="1:2" x14ac:dyDescent="0.2">
      <c r="A11" t="s">
        <v>271</v>
      </c>
      <c r="B11">
        <v>100</v>
      </c>
    </row>
    <row r="12" spans="1:2" x14ac:dyDescent="0.2">
      <c r="A12" t="s">
        <v>516</v>
      </c>
      <c r="B12">
        <v>5000</v>
      </c>
    </row>
    <row r="13" spans="1:2" x14ac:dyDescent="0.2">
      <c r="A13" t="s">
        <v>518</v>
      </c>
      <c r="B13">
        <v>130</v>
      </c>
    </row>
    <row r="15" spans="1:2" x14ac:dyDescent="0.2">
      <c r="A15" t="s">
        <v>252</v>
      </c>
      <c r="B15">
        <f>1.49+1.34</f>
        <v>2.83</v>
      </c>
    </row>
    <row r="16" spans="1:2" x14ac:dyDescent="0.2">
      <c r="A16" t="s">
        <v>517</v>
      </c>
      <c r="B16">
        <v>2500</v>
      </c>
    </row>
    <row r="18" spans="1:7" x14ac:dyDescent="0.2">
      <c r="A18" t="s">
        <v>280</v>
      </c>
    </row>
    <row r="19" spans="1:7" x14ac:dyDescent="0.2">
      <c r="A19">
        <v>1</v>
      </c>
    </row>
    <row r="20" spans="1:7" x14ac:dyDescent="0.2">
      <c r="A20">
        <v>3</v>
      </c>
    </row>
    <row r="22" spans="1:7" x14ac:dyDescent="0.2">
      <c r="A22" t="s">
        <v>232</v>
      </c>
    </row>
    <row r="23" spans="1:7" x14ac:dyDescent="0.2">
      <c r="A23" t="s">
        <v>233</v>
      </c>
      <c r="B23" t="s">
        <v>234</v>
      </c>
      <c r="C23" t="s">
        <v>266</v>
      </c>
      <c r="D23" t="s">
        <v>267</v>
      </c>
      <c r="E23" t="s">
        <v>268</v>
      </c>
      <c r="F23" t="s">
        <v>269</v>
      </c>
      <c r="G23" t="s">
        <v>270</v>
      </c>
    </row>
    <row r="24" spans="1:7" x14ac:dyDescent="0.2">
      <c r="A24" t="s">
        <v>239</v>
      </c>
      <c r="B24" t="s">
        <v>238</v>
      </c>
      <c r="C24" t="s">
        <v>63</v>
      </c>
      <c r="D24" t="s">
        <v>10</v>
      </c>
      <c r="E24">
        <v>1</v>
      </c>
      <c r="F24">
        <v>0</v>
      </c>
      <c r="G24">
        <v>2.2999999999999998</v>
      </c>
    </row>
    <row r="25" spans="1:7" x14ac:dyDescent="0.2">
      <c r="A25" t="s">
        <v>240</v>
      </c>
      <c r="B25" t="s">
        <v>235</v>
      </c>
      <c r="C25" t="s">
        <v>64</v>
      </c>
      <c r="D25" t="s">
        <v>10</v>
      </c>
      <c r="E25">
        <f>2.1/4.1</f>
        <v>0.51219512195121952</v>
      </c>
      <c r="F25">
        <f>1-E25</f>
        <v>0.48780487804878048</v>
      </c>
      <c r="G25">
        <v>4.0999999999999996</v>
      </c>
    </row>
    <row r="26" spans="1:7" x14ac:dyDescent="0.2">
      <c r="A26" t="s">
        <v>241</v>
      </c>
      <c r="B26" t="s">
        <v>236</v>
      </c>
      <c r="C26" t="s">
        <v>68</v>
      </c>
      <c r="D26" t="s">
        <v>10</v>
      </c>
      <c r="E26">
        <f>0.8/8.1</f>
        <v>9.876543209876544E-2</v>
      </c>
      <c r="F26">
        <f>1-E26</f>
        <v>0.90123456790123457</v>
      </c>
      <c r="G26">
        <v>8.1</v>
      </c>
    </row>
    <row r="29" spans="1:7" x14ac:dyDescent="0.2">
      <c r="A29" t="s">
        <v>226</v>
      </c>
    </row>
    <row r="30" spans="1:7" x14ac:dyDescent="0.2">
      <c r="B30" t="s">
        <v>276</v>
      </c>
    </row>
    <row r="31" spans="1:7" x14ac:dyDescent="0.2">
      <c r="A31" t="s">
        <v>228</v>
      </c>
      <c r="B31">
        <v>0.84</v>
      </c>
    </row>
    <row r="32" spans="1:7" x14ac:dyDescent="0.2">
      <c r="A32" t="s">
        <v>229</v>
      </c>
      <c r="B32">
        <v>18.899999999999999</v>
      </c>
    </row>
    <row r="33" spans="1:2" x14ac:dyDescent="0.2">
      <c r="A33" t="s">
        <v>230</v>
      </c>
      <c r="B33">
        <v>31.5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FBED5E8B528848AFB368562A6DB3EE" ma:contentTypeVersion="0" ma:contentTypeDescription="Vytvoří nový dokument" ma:contentTypeScope="" ma:versionID="adf6e545162cd1436a7e0a22cc7725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2e859ab3f162ac39b5a50c9082783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931EC-9C22-4FB2-8AB5-92FC0D02D1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C9011C2-F3A7-40AE-8417-D9745A341C3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641EE84-1E5B-4CF9-8A0E-CB63C76847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90</vt:i4>
      </vt:variant>
    </vt:vector>
  </HeadingPairs>
  <TitlesOfParts>
    <vt:vector size="102" baseType="lpstr">
      <vt:lpstr>Rozcestník</vt:lpstr>
      <vt:lpstr>Elektřina zjednodušený</vt:lpstr>
      <vt:lpstr>Plyn zjednodušený</vt:lpstr>
      <vt:lpstr>Elektřina PEVNÁ CENA</vt:lpstr>
      <vt:lpstr>Elektřina SPOT</vt:lpstr>
      <vt:lpstr>Plyn PEVNÁ CENA</vt:lpstr>
      <vt:lpstr>Plyn SPOT</vt:lpstr>
      <vt:lpstr>Návod</vt:lpstr>
      <vt:lpstr>Parametry</vt:lpstr>
      <vt:lpstr>Ceny NN 2024</vt:lpstr>
      <vt:lpstr>Cena SPOT</vt:lpstr>
      <vt:lpstr>CR 2024_plyn</vt:lpstr>
      <vt:lpstr>Amper</vt:lpstr>
      <vt:lpstr>Amper2</vt:lpstr>
      <vt:lpstr>Amper3</vt:lpstr>
      <vt:lpstr>BytSMalouSpotrebou</vt:lpstr>
      <vt:lpstr>C_01_d</vt:lpstr>
      <vt:lpstr>C_02_d</vt:lpstr>
      <vt:lpstr>C_03_d</vt:lpstr>
      <vt:lpstr>C_25_d</vt:lpstr>
      <vt:lpstr>C_26_d</vt:lpstr>
      <vt:lpstr>C_27_d</vt:lpstr>
      <vt:lpstr>C_35_d</vt:lpstr>
      <vt:lpstr>C_45_d</vt:lpstr>
      <vt:lpstr>C_46_d</vt:lpstr>
      <vt:lpstr>C_55_d</vt:lpstr>
      <vt:lpstr>C_56_d</vt:lpstr>
      <vt:lpstr>C_62_d</vt:lpstr>
      <vt:lpstr>CenaP</vt:lpstr>
      <vt:lpstr>CenaP2</vt:lpstr>
      <vt:lpstr>CenaSpotEE</vt:lpstr>
      <vt:lpstr>CenaSpotZP</vt:lpstr>
      <vt:lpstr>D_01_d</vt:lpstr>
      <vt:lpstr>D_02_d</vt:lpstr>
      <vt:lpstr>D_25_d</vt:lpstr>
      <vt:lpstr>D_26_d</vt:lpstr>
      <vt:lpstr>D_27_d</vt:lpstr>
      <vt:lpstr>D_35_d</vt:lpstr>
      <vt:lpstr>D_45_d</vt:lpstr>
      <vt:lpstr>D_56_d</vt:lpstr>
      <vt:lpstr>D_57_d</vt:lpstr>
      <vt:lpstr>D_61_d</vt:lpstr>
      <vt:lpstr>dac</vt:lpstr>
      <vt:lpstr>DanZElektriny</vt:lpstr>
      <vt:lpstr>das</vt:lpstr>
      <vt:lpstr>Distributor</vt:lpstr>
      <vt:lpstr>Distributor2</vt:lpstr>
      <vt:lpstr>Distributor3</vt:lpstr>
      <vt:lpstr>DistributorP</vt:lpstr>
      <vt:lpstr>DistributorP2</vt:lpstr>
      <vt:lpstr>DistributorP3</vt:lpstr>
      <vt:lpstr>DPH</vt:lpstr>
      <vt:lpstr>Faze</vt:lpstr>
      <vt:lpstr>Faze2</vt:lpstr>
      <vt:lpstr>Faze3</vt:lpstr>
      <vt:lpstr>Jistic</vt:lpstr>
      <vt:lpstr>Jistic2</vt:lpstr>
      <vt:lpstr>Jistic3</vt:lpstr>
      <vt:lpstr>NESPOT</vt:lpstr>
      <vt:lpstr>OTE</vt:lpstr>
      <vt:lpstr>OTEP</vt:lpstr>
      <vt:lpstr>OZEzaMWh</vt:lpstr>
      <vt:lpstr>OZEzaOM</vt:lpstr>
      <vt:lpstr>Pausal</vt:lpstr>
      <vt:lpstr>Pausal2</vt:lpstr>
      <vt:lpstr>Pausal3</vt:lpstr>
      <vt:lpstr>PausalP</vt:lpstr>
      <vt:lpstr>PausalP2</vt:lpstr>
      <vt:lpstr>PausalP3</vt:lpstr>
      <vt:lpstr>PausalZjednoduseny</vt:lpstr>
      <vt:lpstr>Prirazka3</vt:lpstr>
      <vt:lpstr>PrirazkaEE</vt:lpstr>
      <vt:lpstr>PrirazkaP3</vt:lpstr>
      <vt:lpstr>PrirazkaZP</vt:lpstr>
      <vt:lpstr>Produkt</vt:lpstr>
      <vt:lpstr>ProduktP</vt:lpstr>
      <vt:lpstr>Sazba</vt:lpstr>
      <vt:lpstr>Sazba2</vt:lpstr>
      <vt:lpstr>Sazba3</vt:lpstr>
      <vt:lpstr>SilovkaNT</vt:lpstr>
      <vt:lpstr>SilovkaNT2</vt:lpstr>
      <vt:lpstr>SilovkaVT</vt:lpstr>
      <vt:lpstr>SilovkaVT2</vt:lpstr>
      <vt:lpstr>SPOT</vt:lpstr>
      <vt:lpstr>Spotreba</vt:lpstr>
      <vt:lpstr>SpotrebaNT</vt:lpstr>
      <vt:lpstr>SpotrebaNT2</vt:lpstr>
      <vt:lpstr>SpotrebaNT3</vt:lpstr>
      <vt:lpstr>SpotrebaP</vt:lpstr>
      <vt:lpstr>SpotrebaP2</vt:lpstr>
      <vt:lpstr>SpotrebaP3</vt:lpstr>
      <vt:lpstr>SpotrebaVT</vt:lpstr>
      <vt:lpstr>SpotrebaVT2</vt:lpstr>
      <vt:lpstr>SpotrebaVT3</vt:lpstr>
      <vt:lpstr>Strop</vt:lpstr>
      <vt:lpstr>StropP</vt:lpstr>
      <vt:lpstr>StropPausal</vt:lpstr>
      <vt:lpstr>SystemoveSluzby</vt:lpstr>
      <vt:lpstr>TabulkaVyuziti</vt:lpstr>
      <vt:lpstr>TabulkaVyuzitiP</vt:lpstr>
      <vt:lpstr>Vyuziti</vt:lpstr>
      <vt:lpstr>VyuzitiP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2022-08-23T15:28:26Z</dcterms:created>
  <dcterms:modified xsi:type="dcterms:W3CDTF">2024-05-06T08:00:06Z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0x01010065FBED5E8B528848AFB368562A6DB3EE</vt:lpwstr>
  </property>
</Properties>
</file>