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5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8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9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20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1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22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23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4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5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6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7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8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theme/themeOverride2.xml" ContentType="application/vnd.openxmlformats-officedocument.themeOverrid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29.xml" ContentType="application/vnd.openxmlformats-officedocument.drawing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theme/themeOverride3.xml" ContentType="application/vnd.openxmlformats-officedocument.themeOverride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30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theme/themeOverride4.xml" ContentType="application/vnd.openxmlformats-officedocument.themeOverride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drawings/drawing31.xml" ContentType="application/vnd.openxmlformats-officedocument.drawing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theme/themeOverride5.xml" ContentType="application/vnd.openxmlformats-officedocument.themeOverride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32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theme/themeOverride6.xml" ContentType="application/vnd.openxmlformats-officedocument.themeOverride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drawings/drawing33.xml" ContentType="application/vnd.openxmlformats-officedocument.drawing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theme/themeOverride7.xml" ContentType="application/vnd.openxmlformats-officedocument.themeOverride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theme/themeOverride8.xml" ContentType="application/vnd.openxmlformats-officedocument.themeOverride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drawings/drawing35.xml" ContentType="application/vnd.openxmlformats-officedocument.drawing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theme/themeOverride9.xml" ContentType="application/vnd.openxmlformats-officedocument.themeOverride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6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theme/themeOverride10.xml" ContentType="application/vnd.openxmlformats-officedocument.themeOverride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drawings/drawing37.xml" ContentType="application/vnd.openxmlformats-officedocument.drawing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theme/themeOverride11.xml" ContentType="application/vnd.openxmlformats-officedocument.themeOverride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8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theme/themeOverride12.xml" ContentType="application/vnd.openxmlformats-officedocument.themeOverride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drawings/drawing39.xml" ContentType="application/vnd.openxmlformats-officedocument.drawing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theme/themeOverride13.xml" ContentType="application/vnd.openxmlformats-officedocument.themeOverride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40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drawings/drawing41.xml" ContentType="application/vnd.openxmlformats-officedocument.drawing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drawings/drawing42.xml" ContentType="application/vnd.openxmlformats-officedocument.drawing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7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3.xml" ContentType="application/vnd.openxmlformats-officedocument.drawing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drawings/drawing44.xml" ContentType="application/vnd.openxmlformats-officedocument.drawing+xml"/>
  <Override PartName="/xl/charts/chart182.xml" ContentType="application/vnd.openxmlformats-officedocument.drawingml.chart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NOVÁ STATISTIKA\Zprávy TEPLO\Čtvrtletní zprávy TEPLO\2025\IV_čtvrtletí 2025_teplo\v1\"/>
    </mc:Choice>
  </mc:AlternateContent>
  <xr:revisionPtr revIDLastSave="0" documentId="13_ncr:1_{73F0DB58-4CDF-4432-B96B-615C72B4A148}" xr6:coauthVersionLast="47" xr6:coauthVersionMax="47" xr10:uidLastSave="{00000000-0000-0000-0000-000000000000}"/>
  <bookViews>
    <workbookView xWindow="-120" yWindow="-120" windowWidth="29040" windowHeight="15720" tabRatio="955" activeTab="35" xr2:uid="{00000000-000D-0000-FFFF-FFFF00000000}"/>
  </bookViews>
  <sheets>
    <sheet name="Titulní" sheetId="182" r:id="rId1"/>
    <sheet name="Obsah" sheetId="27" r:id="rId2"/>
    <sheet name="Úvod" sheetId="170" r:id="rId3"/>
    <sheet name="1" sheetId="51" r:id="rId4"/>
    <sheet name="2" sheetId="181" r:id="rId5"/>
    <sheet name="3" sheetId="7" r:id="rId6"/>
    <sheet name="4.1" sheetId="128" r:id="rId7"/>
    <sheet name="4.2" sheetId="127" r:id="rId8"/>
    <sheet name="4.3" sheetId="132" r:id="rId9"/>
    <sheet name="5.1" sheetId="53" r:id="rId10"/>
    <sheet name="5.2" sheetId="131" r:id="rId11"/>
    <sheet name="5.3" sheetId="130" r:id="rId12"/>
    <sheet name="5.4" sheetId="147" r:id="rId13"/>
    <sheet name="6" sheetId="77" r:id="rId14"/>
    <sheet name="7.1" sheetId="129" r:id="rId15"/>
    <sheet name="7.2" sheetId="57" r:id="rId16"/>
    <sheet name="8.1" sheetId="146" r:id="rId17"/>
    <sheet name="8.2" sheetId="148" r:id="rId18"/>
    <sheet name="14.2" sheetId="118" state="hidden" r:id="rId19"/>
    <sheet name="14.3" sheetId="112" state="hidden" r:id="rId20"/>
    <sheet name="14.4" sheetId="119" state="hidden" r:id="rId21"/>
    <sheet name="14.5" sheetId="113" state="hidden" r:id="rId22"/>
    <sheet name="14.6" sheetId="120" state="hidden" r:id="rId23"/>
    <sheet name="14.7" sheetId="114" state="hidden" r:id="rId24"/>
    <sheet name="14.8" sheetId="121" state="hidden" r:id="rId25"/>
    <sheet name="14.9" sheetId="115" state="hidden" r:id="rId26"/>
    <sheet name="14.10" sheetId="122" state="hidden" r:id="rId27"/>
    <sheet name="14.11" sheetId="116" state="hidden" r:id="rId28"/>
    <sheet name="14.12" sheetId="123" state="hidden" r:id="rId29"/>
    <sheet name="14.13" sheetId="117" state="hidden" r:id="rId30"/>
    <sheet name="14.14" sheetId="124" state="hidden" r:id="rId31"/>
    <sheet name="8.3" sheetId="149" r:id="rId32"/>
    <sheet name="8.4" sheetId="150" r:id="rId33"/>
    <sheet name="8.5" sheetId="151" r:id="rId34"/>
    <sheet name="8.6" sheetId="152" r:id="rId35"/>
    <sheet name="8.7" sheetId="153" r:id="rId36"/>
    <sheet name="8.8" sheetId="154" r:id="rId37"/>
    <sheet name="8.9" sheetId="155" r:id="rId38"/>
    <sheet name="8.10" sheetId="156" r:id="rId39"/>
    <sheet name="8.11" sheetId="157" r:id="rId40"/>
    <sheet name="8.12" sheetId="158" r:id="rId41"/>
    <sheet name="8.13" sheetId="159" r:id="rId42"/>
    <sheet name="8.14" sheetId="160" r:id="rId43"/>
    <sheet name="9" sheetId="161" r:id="rId44"/>
    <sheet name="10.1" sheetId="162" r:id="rId45"/>
    <sheet name="10.2" sheetId="166" r:id="rId46"/>
    <sheet name="10.3" sheetId="163" r:id="rId47"/>
    <sheet name="10.4" sheetId="171" r:id="rId48"/>
    <sheet name="10.5" sheetId="167" r:id="rId49"/>
    <sheet name="Obálka" sheetId="178" r:id="rId50"/>
  </sheets>
  <definedNames>
    <definedName name="Datum_OTE">"2. 5. 2017"</definedName>
    <definedName name="_xlnm.Print_Area" localSheetId="0">Titulní!$A$1:$B$2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66" l="1"/>
  <c r="B38" i="166"/>
  <c r="C41" i="166" l="1"/>
  <c r="D41" i="166"/>
  <c r="E41" i="166"/>
  <c r="F41" i="166"/>
  <c r="G41" i="166"/>
  <c r="H41" i="166"/>
  <c r="I41" i="166"/>
  <c r="J41" i="166"/>
  <c r="K41" i="166"/>
  <c r="L41" i="166"/>
  <c r="M41" i="166"/>
  <c r="B41" i="166"/>
  <c r="C39" i="166"/>
  <c r="D39" i="166"/>
  <c r="E39" i="166"/>
  <c r="F39" i="166"/>
  <c r="G39" i="166"/>
  <c r="H39" i="166"/>
  <c r="I39" i="166"/>
  <c r="J39" i="166"/>
  <c r="K39" i="166"/>
  <c r="L39" i="166"/>
  <c r="M39" i="166"/>
  <c r="B39" i="166"/>
  <c r="C38" i="166"/>
  <c r="D38" i="166"/>
  <c r="E38" i="166"/>
  <c r="F38" i="166"/>
  <c r="G38" i="166"/>
  <c r="H38" i="166"/>
  <c r="I38" i="166"/>
  <c r="J38" i="166"/>
  <c r="K38" i="166"/>
  <c r="L38" i="166"/>
  <c r="M38" i="166"/>
  <c r="C34" i="166"/>
  <c r="D34" i="166"/>
  <c r="E34" i="166"/>
  <c r="F34" i="166"/>
  <c r="G34" i="166"/>
  <c r="H34" i="166"/>
  <c r="I34" i="166"/>
  <c r="J34" i="166"/>
  <c r="K34" i="166"/>
  <c r="L34" i="166"/>
  <c r="M34" i="166"/>
  <c r="B34" i="166"/>
  <c r="C32" i="166"/>
  <c r="D32" i="166"/>
  <c r="E32" i="166"/>
  <c r="F32" i="166"/>
  <c r="G32" i="166"/>
  <c r="H32" i="166"/>
  <c r="I32" i="166"/>
  <c r="J32" i="166"/>
  <c r="K32" i="166"/>
  <c r="L32" i="166"/>
  <c r="M32" i="166"/>
  <c r="B32" i="166"/>
  <c r="C31" i="166"/>
  <c r="D31" i="166"/>
  <c r="E31" i="166"/>
  <c r="F31" i="166"/>
  <c r="G31" i="166"/>
  <c r="H31" i="166"/>
  <c r="I31" i="166"/>
  <c r="J31" i="166"/>
  <c r="K31" i="166"/>
  <c r="L31" i="166"/>
  <c r="M31" i="166"/>
  <c r="B33" i="166" l="1"/>
  <c r="I40" i="166" l="1"/>
  <c r="M40" i="166"/>
  <c r="C40" i="166"/>
  <c r="G40" i="166"/>
  <c r="K40" i="166"/>
  <c r="D40" i="166"/>
  <c r="H40" i="166"/>
  <c r="L40" i="166"/>
  <c r="E40" i="166" l="1"/>
  <c r="J40" i="166"/>
  <c r="F40" i="166"/>
  <c r="F33" i="171" l="1"/>
  <c r="F32" i="171"/>
  <c r="F31" i="171"/>
  <c r="F6" i="171"/>
  <c r="F5" i="171"/>
  <c r="F19" i="171"/>
  <c r="F18" i="171"/>
  <c r="F20" i="171"/>
  <c r="F7" i="171"/>
  <c r="B40" i="166"/>
  <c r="K33" i="166"/>
  <c r="F33" i="166"/>
  <c r="G33" i="166"/>
  <c r="H33" i="166"/>
  <c r="M33" i="166"/>
  <c r="J33" i="166"/>
  <c r="I33" i="166"/>
  <c r="E33" i="166"/>
  <c r="D33" i="166"/>
  <c r="C33" i="166"/>
  <c r="I24" i="163" l="1"/>
  <c r="I4" i="163"/>
  <c r="L33" i="166"/>
  <c r="G26" i="161" l="1"/>
  <c r="F26" i="161"/>
  <c r="E26" i="161"/>
  <c r="D26" i="161"/>
  <c r="C26" i="161"/>
  <c r="B26" i="161"/>
  <c r="N8" i="166" l="1"/>
  <c r="F20" i="162"/>
  <c r="F9" i="162"/>
  <c r="N19" i="166"/>
  <c r="K1" i="171" l="1"/>
  <c r="F16" i="162" l="1"/>
  <c r="F5" i="162"/>
  <c r="F18" i="162" l="1"/>
  <c r="C4" i="167" l="1"/>
  <c r="I1" i="167" l="1"/>
  <c r="K1" i="163"/>
  <c r="N1" i="166"/>
  <c r="L1" i="162"/>
  <c r="M1" i="161"/>
  <c r="I1" i="160"/>
  <c r="I1" i="159"/>
  <c r="I1" i="158"/>
  <c r="I1" i="157"/>
  <c r="I1" i="156"/>
  <c r="I1" i="155"/>
  <c r="I1" i="154"/>
  <c r="I1" i="153"/>
  <c r="I1" i="152"/>
  <c r="I1" i="151"/>
  <c r="I1" i="150"/>
  <c r="I1" i="149"/>
  <c r="I1" i="148"/>
  <c r="I1" i="146"/>
  <c r="J1" i="57"/>
  <c r="N1" i="129"/>
  <c r="M1" i="77"/>
  <c r="P1" i="130"/>
  <c r="N1" i="131"/>
  <c r="N1" i="53"/>
  <c r="P1" i="132"/>
  <c r="N1" i="127"/>
  <c r="N1" i="128"/>
  <c r="H6" i="162" l="1"/>
  <c r="H7" i="162" s="1"/>
  <c r="F17" i="162"/>
  <c r="F6" i="162"/>
  <c r="F7" i="162" l="1"/>
  <c r="N16" i="166" l="1"/>
  <c r="N5" i="166" l="1"/>
  <c r="N15" i="166" l="1"/>
  <c r="N4" i="166"/>
  <c r="A23" i="7" l="1"/>
  <c r="A21" i="7" l="1"/>
  <c r="A20" i="7"/>
  <c r="A18" i="7" l="1"/>
  <c r="A22" i="7" l="1"/>
  <c r="A19" i="7" l="1"/>
  <c r="M1" i="113" l="1"/>
  <c r="M1" i="117"/>
  <c r="M1" i="123"/>
  <c r="M1" i="121"/>
  <c r="M1" i="114"/>
  <c r="M1" i="120"/>
  <c r="M1" i="119"/>
  <c r="M1" i="115"/>
  <c r="M1" i="124"/>
  <c r="M1" i="122"/>
  <c r="M1" i="112"/>
  <c r="M1" i="116"/>
  <c r="M1" i="118"/>
  <c r="N6" i="166" l="1"/>
  <c r="N17" i="166" l="1"/>
  <c r="C4" i="163" l="1"/>
  <c r="C24" i="163" l="1"/>
  <c r="N7" i="166" l="1"/>
  <c r="F8" i="162"/>
  <c r="N18" i="166" l="1"/>
  <c r="F19" i="162"/>
  <c r="F34" i="171" l="1"/>
  <c r="F21" i="171"/>
  <c r="F8" i="171"/>
  <c r="F10" i="162" l="1"/>
  <c r="F21" i="162"/>
  <c r="N20" i="166"/>
  <c r="N9" i="166"/>
  <c r="F22" i="171" l="1"/>
  <c r="F35" i="171"/>
  <c r="F9" i="171"/>
  <c r="F11" i="162" l="1"/>
  <c r="N21" i="166"/>
  <c r="N10" i="166"/>
  <c r="F22" i="162"/>
  <c r="F23" i="162" l="1"/>
  <c r="N22" i="166"/>
  <c r="F12" i="162"/>
  <c r="N11" i="166"/>
  <c r="F10" i="171" l="1"/>
  <c r="F36" i="171"/>
  <c r="F23" i="171"/>
  <c r="B19" i="167" l="1"/>
  <c r="B18" i="167"/>
  <c r="D18" i="167" s="1"/>
  <c r="B17" i="167"/>
  <c r="B16" i="167"/>
  <c r="B15" i="167"/>
  <c r="B14" i="167"/>
  <c r="B13" i="167"/>
  <c r="D13" i="167" s="1"/>
  <c r="B12" i="167"/>
  <c r="D12" i="167" s="1"/>
  <c r="B10" i="167"/>
  <c r="D10" i="167" s="1"/>
  <c r="B9" i="167"/>
  <c r="D9" i="167" s="1"/>
  <c r="B8" i="167"/>
  <c r="D8" i="167" s="1"/>
  <c r="B6" i="167"/>
  <c r="D16" i="167" l="1"/>
  <c r="E16" i="167"/>
  <c r="B11" i="167"/>
  <c r="B48" i="181"/>
  <c r="D14" i="167"/>
  <c r="E14" i="167"/>
  <c r="E17" i="167"/>
  <c r="D17" i="167"/>
  <c r="B7" i="167"/>
  <c r="B47" i="181"/>
  <c r="D15" i="167"/>
  <c r="E15" i="167"/>
  <c r="B5" i="167"/>
  <c r="B46" i="181"/>
  <c r="E19" i="167"/>
  <c r="D19" i="167"/>
  <c r="E6" i="167"/>
  <c r="D6" i="167"/>
  <c r="B20" i="167"/>
  <c r="B49" i="181"/>
  <c r="D20" i="167" l="1"/>
  <c r="C49" i="181" s="1"/>
  <c r="E20" i="167"/>
  <c r="D49" i="181" s="1"/>
  <c r="D11" i="167"/>
  <c r="C48" i="181" s="1"/>
  <c r="E11" i="167"/>
  <c r="D48" i="181" s="1"/>
  <c r="D5" i="167"/>
  <c r="C46" i="181" s="1"/>
  <c r="E5" i="167"/>
  <c r="D46" i="181" s="1"/>
  <c r="B4" i="167"/>
  <c r="E7" i="167"/>
  <c r="D47" i="181" s="1"/>
  <c r="D7" i="167"/>
  <c r="C47" i="181" s="1"/>
  <c r="B43" i="181" l="1"/>
  <c r="E4" i="167"/>
  <c r="D43" i="181" s="1"/>
  <c r="D4" i="167"/>
  <c r="C43" i="181" s="1"/>
  <c r="E24" i="171" l="1"/>
  <c r="B40" i="181" s="1"/>
  <c r="E37" i="171"/>
  <c r="B41" i="181" s="1"/>
  <c r="E25" i="171"/>
  <c r="C40" i="181" s="1"/>
  <c r="E26" i="171"/>
  <c r="D40" i="181" s="1"/>
  <c r="E38" i="171"/>
  <c r="C41" i="181" s="1"/>
  <c r="E39" i="171"/>
  <c r="D41" i="181" s="1"/>
  <c r="E11" i="171"/>
  <c r="B39" i="181" s="1"/>
  <c r="D7" i="129"/>
  <c r="F7" i="129"/>
  <c r="B7" i="129"/>
  <c r="K7" i="129"/>
  <c r="C24" i="171"/>
  <c r="C25" i="171" s="1"/>
  <c r="C37" i="171"/>
  <c r="C38" i="171" s="1"/>
  <c r="L7" i="129"/>
  <c r="D11" i="171"/>
  <c r="H7" i="129"/>
  <c r="N12" i="129"/>
  <c r="M7" i="129"/>
  <c r="G7" i="129"/>
  <c r="C11" i="171"/>
  <c r="E7" i="129"/>
  <c r="I7" i="129"/>
  <c r="B37" i="171"/>
  <c r="N14" i="129"/>
  <c r="D24" i="171"/>
  <c r="B24" i="171"/>
  <c r="N13" i="129"/>
  <c r="N15" i="129"/>
  <c r="J7" i="129"/>
  <c r="D37" i="171"/>
  <c r="B11" i="171"/>
  <c r="C7" i="129"/>
  <c r="N9" i="129"/>
  <c r="N10" i="129"/>
  <c r="N11" i="129"/>
  <c r="N8" i="129"/>
  <c r="F24" i="171" l="1"/>
  <c r="F25" i="171" s="1"/>
  <c r="F26" i="171"/>
  <c r="E12" i="171"/>
  <c r="C39" i="181" s="1"/>
  <c r="E13" i="171"/>
  <c r="D39" i="181" s="1"/>
  <c r="F11" i="171"/>
  <c r="F37" i="171"/>
  <c r="E6" i="129"/>
  <c r="B6" i="129"/>
  <c r="C39" i="171"/>
  <c r="K6" i="129"/>
  <c r="C26" i="171"/>
  <c r="B13" i="171"/>
  <c r="B12" i="171"/>
  <c r="D38" i="171"/>
  <c r="D39" i="171"/>
  <c r="D13" i="171"/>
  <c r="D12" i="171"/>
  <c r="N6" i="129"/>
  <c r="D26" i="171"/>
  <c r="D25" i="171"/>
  <c r="B39" i="171"/>
  <c r="B38" i="171"/>
  <c r="C13" i="171"/>
  <c r="C12" i="171"/>
  <c r="H6" i="129"/>
  <c r="B26" i="171"/>
  <c r="B25" i="171"/>
  <c r="F38" i="171" l="1"/>
  <c r="F39" i="171"/>
  <c r="F12" i="171"/>
  <c r="F13" i="171"/>
  <c r="M20" i="7" l="1"/>
  <c r="D21" i="7"/>
  <c r="C20" i="7"/>
  <c r="F19" i="7"/>
  <c r="M19" i="7"/>
  <c r="F20" i="7"/>
  <c r="J20" i="7"/>
  <c r="I19" i="7"/>
  <c r="L21" i="7"/>
  <c r="G20" i="7"/>
  <c r="D19" i="7"/>
  <c r="L20" i="7"/>
  <c r="J21" i="7"/>
  <c r="I20" i="7"/>
  <c r="D20" i="7"/>
  <c r="C21" i="7"/>
  <c r="L19" i="7"/>
  <c r="M21" i="7"/>
  <c r="G19" i="7"/>
  <c r="I21" i="7"/>
  <c r="J19" i="7"/>
  <c r="C19" i="7"/>
  <c r="G21" i="7"/>
  <c r="F21" i="7"/>
  <c r="B18" i="163"/>
  <c r="B17" i="163" l="1"/>
  <c r="H14" i="163"/>
  <c r="B36" i="163"/>
  <c r="B16" i="181" s="1"/>
  <c r="B25" i="163"/>
  <c r="H6" i="163"/>
  <c r="H15" i="163"/>
  <c r="H10" i="163"/>
  <c r="H13" i="163"/>
  <c r="B33" i="163"/>
  <c r="E33" i="163" s="1"/>
  <c r="H7" i="163"/>
  <c r="B29" i="163"/>
  <c r="B26" i="163"/>
  <c r="H38" i="163"/>
  <c r="H25" i="163"/>
  <c r="B16" i="163"/>
  <c r="B11" i="163"/>
  <c r="B20" i="163"/>
  <c r="E20" i="163" s="1"/>
  <c r="D12" i="181" s="1"/>
  <c r="B7" i="163"/>
  <c r="H36" i="163"/>
  <c r="J36" i="163" s="1"/>
  <c r="C33" i="181" s="1"/>
  <c r="H35" i="163"/>
  <c r="H9" i="163"/>
  <c r="B34" i="163"/>
  <c r="E34" i="163" s="1"/>
  <c r="B37" i="163"/>
  <c r="H18" i="163"/>
  <c r="J18" i="163" s="1"/>
  <c r="H16" i="163"/>
  <c r="B27" i="163"/>
  <c r="H34" i="163"/>
  <c r="H28" i="163"/>
  <c r="B6" i="163"/>
  <c r="E6" i="163" s="1"/>
  <c r="H8" i="163"/>
  <c r="B32" i="163"/>
  <c r="H26" i="163"/>
  <c r="B10" i="163"/>
  <c r="D10" i="163" s="1"/>
  <c r="H20" i="163"/>
  <c r="H11" i="163"/>
  <c r="H33" i="163"/>
  <c r="H29" i="163"/>
  <c r="H37" i="163"/>
  <c r="B35" i="163"/>
  <c r="D35" i="163" s="1"/>
  <c r="H32" i="163"/>
  <c r="B13" i="163"/>
  <c r="D13" i="163" s="1"/>
  <c r="B9" i="163"/>
  <c r="E9" i="163" s="1"/>
  <c r="B14" i="163"/>
  <c r="B8" i="163"/>
  <c r="E8" i="163" s="1"/>
  <c r="B15" i="163"/>
  <c r="E15" i="163" s="1"/>
  <c r="B12" i="163"/>
  <c r="B5" i="163"/>
  <c r="B19" i="163"/>
  <c r="D19" i="163" s="1"/>
  <c r="B30" i="163"/>
  <c r="H17" i="163"/>
  <c r="J17" i="163" s="1"/>
  <c r="H19" i="163"/>
  <c r="H27" i="163"/>
  <c r="J27" i="163" s="1"/>
  <c r="H5" i="163"/>
  <c r="H31" i="163"/>
  <c r="J31" i="163" s="1"/>
  <c r="H12" i="163"/>
  <c r="B31" i="163"/>
  <c r="D31" i="163" s="1"/>
  <c r="B38" i="163"/>
  <c r="H30" i="163"/>
  <c r="B28" i="163"/>
  <c r="D17" i="163"/>
  <c r="C35" i="147"/>
  <c r="N19" i="53"/>
  <c r="N20" i="53"/>
  <c r="J10" i="57"/>
  <c r="N21" i="128"/>
  <c r="J7" i="128"/>
  <c r="D35" i="147"/>
  <c r="J35" i="163"/>
  <c r="E24" i="147"/>
  <c r="J8" i="57"/>
  <c r="D7" i="53"/>
  <c r="N16" i="127"/>
  <c r="E27" i="163"/>
  <c r="E4" i="132"/>
  <c r="G7" i="53"/>
  <c r="J14" i="163"/>
  <c r="J7" i="53"/>
  <c r="N14" i="53"/>
  <c r="E27" i="147"/>
  <c r="E23" i="147"/>
  <c r="N20" i="128"/>
  <c r="C4" i="130"/>
  <c r="L7" i="128"/>
  <c r="E25" i="147"/>
  <c r="P8" i="130"/>
  <c r="P14" i="132"/>
  <c r="N23" i="53"/>
  <c r="D4" i="132"/>
  <c r="K6" i="77"/>
  <c r="L6" i="77"/>
  <c r="P15" i="132"/>
  <c r="N8" i="127"/>
  <c r="N21" i="53"/>
  <c r="N18" i="131"/>
  <c r="N17" i="53"/>
  <c r="N11" i="53"/>
  <c r="M4" i="130"/>
  <c r="B7" i="7"/>
  <c r="N7" i="7"/>
  <c r="B19" i="7"/>
  <c r="N11" i="131"/>
  <c r="H6" i="127"/>
  <c r="N19" i="127"/>
  <c r="J18" i="57"/>
  <c r="C4" i="57"/>
  <c r="F4" i="57"/>
  <c r="N14" i="128"/>
  <c r="D21" i="147"/>
  <c r="C21" i="147"/>
  <c r="E26" i="147"/>
  <c r="B6" i="147"/>
  <c r="P12" i="130"/>
  <c r="J6" i="127"/>
  <c r="P20" i="130"/>
  <c r="G4" i="130"/>
  <c r="E19" i="7"/>
  <c r="E7" i="7"/>
  <c r="N22" i="53"/>
  <c r="B11" i="7"/>
  <c r="N11" i="7"/>
  <c r="B21" i="7"/>
  <c r="O4" i="130"/>
  <c r="K19" i="7"/>
  <c r="K7" i="7"/>
  <c r="P17" i="130"/>
  <c r="N4" i="132"/>
  <c r="B6" i="131"/>
  <c r="N7" i="131"/>
  <c r="D6" i="127"/>
  <c r="N8" i="131"/>
  <c r="N13" i="131"/>
  <c r="G4" i="57"/>
  <c r="B7" i="128"/>
  <c r="N8" i="128"/>
  <c r="C6" i="147"/>
  <c r="N22" i="128"/>
  <c r="C7" i="128"/>
  <c r="P14" i="130"/>
  <c r="M7" i="53"/>
  <c r="B6" i="77"/>
  <c r="K9" i="7"/>
  <c r="K20" i="7"/>
  <c r="K4" i="132"/>
  <c r="P13" i="130"/>
  <c r="G6" i="77"/>
  <c r="E5" i="77" s="1"/>
  <c r="L6" i="127"/>
  <c r="K6" i="127"/>
  <c r="I4" i="57"/>
  <c r="N9" i="128"/>
  <c r="M7" i="128"/>
  <c r="I7" i="128"/>
  <c r="N17" i="128"/>
  <c r="D6" i="147"/>
  <c r="N15" i="128"/>
  <c r="P11" i="130"/>
  <c r="N4" i="130"/>
  <c r="N9" i="127"/>
  <c r="P10" i="132"/>
  <c r="L4" i="132"/>
  <c r="N18" i="53"/>
  <c r="J6" i="77"/>
  <c r="H5" i="77" s="1"/>
  <c r="F4" i="130"/>
  <c r="P9" i="132"/>
  <c r="N17" i="131"/>
  <c r="N13" i="128"/>
  <c r="N11" i="128"/>
  <c r="H6" i="131"/>
  <c r="O4" i="132"/>
  <c r="F6" i="127"/>
  <c r="N13" i="127"/>
  <c r="I4" i="130"/>
  <c r="B20" i="7"/>
  <c r="N9" i="7"/>
  <c r="B9" i="7"/>
  <c r="E6" i="127"/>
  <c r="P5" i="132"/>
  <c r="B4" i="132"/>
  <c r="N12" i="127"/>
  <c r="N18" i="127"/>
  <c r="J15" i="57"/>
  <c r="H7" i="128"/>
  <c r="G4" i="132"/>
  <c r="J6" i="131"/>
  <c r="N20" i="127"/>
  <c r="N10" i="131"/>
  <c r="H4" i="130"/>
  <c r="J13" i="163"/>
  <c r="E6" i="131"/>
  <c r="P6" i="130"/>
  <c r="D6" i="131"/>
  <c r="N14" i="127"/>
  <c r="J16" i="57"/>
  <c r="J11" i="57"/>
  <c r="H4" i="57"/>
  <c r="N12" i="128"/>
  <c r="N18" i="128"/>
  <c r="B21" i="147"/>
  <c r="E22" i="147"/>
  <c r="P18" i="130"/>
  <c r="P16" i="130"/>
  <c r="N17" i="127"/>
  <c r="P16" i="132"/>
  <c r="G6" i="131"/>
  <c r="N9" i="131"/>
  <c r="J12" i="57"/>
  <c r="J7" i="57"/>
  <c r="C7" i="53"/>
  <c r="E7" i="53"/>
  <c r="P7" i="130"/>
  <c r="P19" i="130"/>
  <c r="M4" i="132"/>
  <c r="H19" i="7"/>
  <c r="H7" i="7"/>
  <c r="J4" i="132"/>
  <c r="P15" i="130"/>
  <c r="L6" i="131"/>
  <c r="P19" i="132"/>
  <c r="N16" i="131"/>
  <c r="N7" i="127"/>
  <c r="B6" i="127"/>
  <c r="B7" i="53"/>
  <c r="N8" i="53"/>
  <c r="K21" i="7"/>
  <c r="K11" i="7"/>
  <c r="H21" i="7"/>
  <c r="H11" i="7"/>
  <c r="M6" i="77"/>
  <c r="K5" i="77" s="1"/>
  <c r="B36" i="181" s="1"/>
  <c r="N12" i="53"/>
  <c r="K7" i="53"/>
  <c r="E9" i="7"/>
  <c r="E20" i="7"/>
  <c r="F6" i="131"/>
  <c r="P7" i="132"/>
  <c r="N12" i="131"/>
  <c r="M6" i="131"/>
  <c r="N11" i="127"/>
  <c r="J6" i="57"/>
  <c r="B4" i="57"/>
  <c r="J5" i="57"/>
  <c r="G7" i="128"/>
  <c r="N23" i="128"/>
  <c r="D18" i="163"/>
  <c r="N10" i="53"/>
  <c r="I7" i="53"/>
  <c r="N16" i="53"/>
  <c r="F4" i="132"/>
  <c r="J17" i="57"/>
  <c r="E4" i="57"/>
  <c r="D4" i="57"/>
  <c r="E7" i="128"/>
  <c r="B35" i="147"/>
  <c r="F7" i="53"/>
  <c r="P20" i="132"/>
  <c r="E28" i="147"/>
  <c r="F7" i="128"/>
  <c r="J4" i="130"/>
  <c r="L4" i="130"/>
  <c r="P6" i="132"/>
  <c r="E11" i="7"/>
  <c r="E21" i="7"/>
  <c r="C6" i="77"/>
  <c r="N14" i="131"/>
  <c r="N19" i="131"/>
  <c r="M6" i="127"/>
  <c r="J14" i="57"/>
  <c r="J13" i="57"/>
  <c r="N10" i="128"/>
  <c r="K4" i="130"/>
  <c r="H9" i="7"/>
  <c r="H20" i="7"/>
  <c r="L7" i="53"/>
  <c r="P18" i="132"/>
  <c r="D6" i="77"/>
  <c r="B5" i="77" s="1"/>
  <c r="E6" i="77"/>
  <c r="P17" i="132"/>
  <c r="E4" i="130"/>
  <c r="H4" i="132"/>
  <c r="I6" i="131"/>
  <c r="P13" i="132"/>
  <c r="D4" i="130"/>
  <c r="I6" i="127"/>
  <c r="N20" i="131"/>
  <c r="J9" i="57"/>
  <c r="N19" i="128"/>
  <c r="C4" i="132"/>
  <c r="P5" i="130"/>
  <c r="B4" i="130"/>
  <c r="C6" i="127"/>
  <c r="N9" i="53"/>
  <c r="K6" i="131"/>
  <c r="N15" i="131"/>
  <c r="N10" i="127"/>
  <c r="N15" i="127"/>
  <c r="K7" i="128"/>
  <c r="D7" i="128"/>
  <c r="N13" i="53"/>
  <c r="I4" i="132"/>
  <c r="N16" i="128"/>
  <c r="P11" i="132"/>
  <c r="P9" i="130"/>
  <c r="P8" i="132"/>
  <c r="G6" i="127"/>
  <c r="H7" i="53"/>
  <c r="P10" i="130"/>
  <c r="P12" i="132"/>
  <c r="F6" i="77"/>
  <c r="I6" i="77"/>
  <c r="H6" i="77"/>
  <c r="N15" i="53"/>
  <c r="C6" i="131"/>
  <c r="D33" i="163" l="1"/>
  <c r="E35" i="163"/>
  <c r="L22" i="7"/>
  <c r="L23" i="166"/>
  <c r="B22" i="181" s="1"/>
  <c r="L18" i="7"/>
  <c r="L12" i="166"/>
  <c r="M18" i="7"/>
  <c r="M12" i="166"/>
  <c r="M22" i="7"/>
  <c r="M23" i="166"/>
  <c r="B23" i="181" s="1"/>
  <c r="K17" i="163"/>
  <c r="D15" i="163"/>
  <c r="K27" i="163"/>
  <c r="B34" i="147"/>
  <c r="E38" i="147" s="1"/>
  <c r="D8" i="163"/>
  <c r="D9" i="163"/>
  <c r="E17" i="163"/>
  <c r="D6" i="163"/>
  <c r="K35" i="163"/>
  <c r="D20" i="163"/>
  <c r="C12" i="181" s="1"/>
  <c r="K31" i="163"/>
  <c r="B33" i="181"/>
  <c r="B12" i="181"/>
  <c r="D27" i="163"/>
  <c r="H6" i="128"/>
  <c r="K36" i="163"/>
  <c r="D33" i="181" s="1"/>
  <c r="E36" i="163"/>
  <c r="D16" i="181" s="1"/>
  <c r="D36" i="163"/>
  <c r="C16" i="181" s="1"/>
  <c r="K5" i="127"/>
  <c r="E19" i="163"/>
  <c r="K6" i="53"/>
  <c r="E10" i="163"/>
  <c r="D34" i="163"/>
  <c r="K14" i="163"/>
  <c r="E31" i="163"/>
  <c r="E5" i="131"/>
  <c r="E6" i="53"/>
  <c r="B6" i="128"/>
  <c r="N5" i="127"/>
  <c r="H6" i="53"/>
  <c r="J4" i="57"/>
  <c r="K6" i="163"/>
  <c r="J6" i="163"/>
  <c r="B9" i="181"/>
  <c r="B4" i="163"/>
  <c r="D5" i="163"/>
  <c r="C9" i="181" s="1"/>
  <c r="E5" i="163"/>
  <c r="D9" i="181" s="1"/>
  <c r="K9" i="163"/>
  <c r="J9" i="163"/>
  <c r="A4" i="181"/>
  <c r="A21" i="181"/>
  <c r="K29" i="163"/>
  <c r="J29" i="163"/>
  <c r="N6" i="128"/>
  <c r="J7" i="163"/>
  <c r="C27" i="181" s="1"/>
  <c r="K7" i="163"/>
  <c r="D27" i="181" s="1"/>
  <c r="B27" i="181"/>
  <c r="J18" i="7"/>
  <c r="J12" i="166"/>
  <c r="D30" i="163"/>
  <c r="E30" i="163"/>
  <c r="D14" i="163"/>
  <c r="E14" i="163"/>
  <c r="B20" i="147"/>
  <c r="F22" i="147" s="1"/>
  <c r="E28" i="163"/>
  <c r="D28" i="163"/>
  <c r="H5" i="131"/>
  <c r="B10" i="181"/>
  <c r="D7" i="163"/>
  <c r="C10" i="181" s="1"/>
  <c r="E7" i="163"/>
  <c r="D10" i="181" s="1"/>
  <c r="I18" i="7"/>
  <c r="I12" i="166"/>
  <c r="K33" i="163"/>
  <c r="J33" i="163"/>
  <c r="K25" i="163"/>
  <c r="J25" i="163"/>
  <c r="H24" i="163"/>
  <c r="D22" i="7"/>
  <c r="D23" i="166"/>
  <c r="D11" i="163"/>
  <c r="C11" i="181" s="1"/>
  <c r="B11" i="181"/>
  <c r="E11" i="163"/>
  <c r="D11" i="181" s="1"/>
  <c r="K5" i="131"/>
  <c r="J34" i="163"/>
  <c r="K34" i="163"/>
  <c r="J8" i="163"/>
  <c r="K8" i="163"/>
  <c r="E16" i="163"/>
  <c r="D16" i="163"/>
  <c r="J10" i="163"/>
  <c r="K10" i="163"/>
  <c r="K19" i="163"/>
  <c r="J19" i="163"/>
  <c r="J26" i="163"/>
  <c r="K26" i="163"/>
  <c r="P4" i="132"/>
  <c r="G18" i="7"/>
  <c r="G12" i="166"/>
  <c r="K28" i="163"/>
  <c r="J28" i="163"/>
  <c r="K32" i="163"/>
  <c r="D32" i="181" s="1"/>
  <c r="J32" i="163"/>
  <c r="C32" i="181" s="1"/>
  <c r="B32" i="181"/>
  <c r="E38" i="163"/>
  <c r="D38" i="163"/>
  <c r="A5" i="181"/>
  <c r="B5" i="181" s="1"/>
  <c r="A22" i="181"/>
  <c r="K37" i="163"/>
  <c r="D34" i="181" s="1"/>
  <c r="B34" i="181"/>
  <c r="J37" i="163"/>
  <c r="C34" i="181" s="1"/>
  <c r="B6" i="53"/>
  <c r="N6" i="53"/>
  <c r="J30" i="163"/>
  <c r="K30" i="163"/>
  <c r="E5" i="127"/>
  <c r="N5" i="131"/>
  <c r="B24" i="163"/>
  <c r="D25" i="163"/>
  <c r="E25" i="163"/>
  <c r="A23" i="181"/>
  <c r="A6" i="181"/>
  <c r="B6" i="181" s="1"/>
  <c r="K11" i="163"/>
  <c r="D28" i="181" s="1"/>
  <c r="J11" i="163"/>
  <c r="C28" i="181" s="1"/>
  <c r="B28" i="181"/>
  <c r="J15" i="163"/>
  <c r="K15" i="163"/>
  <c r="J22" i="7"/>
  <c r="J23" i="166"/>
  <c r="K20" i="163"/>
  <c r="D29" i="181" s="1"/>
  <c r="J20" i="163"/>
  <c r="C29" i="181" s="1"/>
  <c r="B29" i="181"/>
  <c r="D37" i="163"/>
  <c r="C17" i="181" s="1"/>
  <c r="E37" i="163"/>
  <c r="D17" i="181" s="1"/>
  <c r="B17" i="181"/>
  <c r="B5" i="131"/>
  <c r="H5" i="127"/>
  <c r="I22" i="7"/>
  <c r="I23" i="166"/>
  <c r="J12" i="163"/>
  <c r="K12" i="163"/>
  <c r="D29" i="163"/>
  <c r="E29" i="163"/>
  <c r="E26" i="163"/>
  <c r="D26" i="163"/>
  <c r="K16" i="163"/>
  <c r="J16" i="163"/>
  <c r="J38" i="163"/>
  <c r="K38" i="163"/>
  <c r="C12" i="166"/>
  <c r="C18" i="7"/>
  <c r="F22" i="7"/>
  <c r="F23" i="166"/>
  <c r="F18" i="7"/>
  <c r="F12" i="166"/>
  <c r="C23" i="166"/>
  <c r="C22" i="7"/>
  <c r="G23" i="166"/>
  <c r="G22" i="7"/>
  <c r="D12" i="166"/>
  <c r="D18" i="7"/>
  <c r="J5" i="163"/>
  <c r="C26" i="181" s="1"/>
  <c r="K5" i="163"/>
  <c r="D26" i="181" s="1"/>
  <c r="B26" i="181"/>
  <c r="H4" i="163"/>
  <c r="P4" i="130"/>
  <c r="D12" i="163"/>
  <c r="E12" i="163"/>
  <c r="B5" i="147"/>
  <c r="K6" i="128"/>
  <c r="E6" i="128"/>
  <c r="B5" i="127"/>
  <c r="E32" i="163"/>
  <c r="D15" i="181" s="1"/>
  <c r="B15" i="181"/>
  <c r="D32" i="163"/>
  <c r="C15" i="181" s="1"/>
  <c r="D23" i="7"/>
  <c r="F23" i="7"/>
  <c r="M23" i="7"/>
  <c r="L23" i="7"/>
  <c r="I23" i="7"/>
  <c r="C23" i="7"/>
  <c r="G23" i="7"/>
  <c r="K23" i="166"/>
  <c r="B21" i="181" s="1"/>
  <c r="K12" i="166"/>
  <c r="J23" i="7"/>
  <c r="F25" i="147" l="1"/>
  <c r="F28" i="147"/>
  <c r="F23" i="147"/>
  <c r="M35" i="166"/>
  <c r="M14" i="166"/>
  <c r="D6" i="181" s="1"/>
  <c r="M13" i="166"/>
  <c r="C6" i="181" s="1"/>
  <c r="L14" i="166"/>
  <c r="D5" i="181" s="1"/>
  <c r="L35" i="166"/>
  <c r="L13" i="166"/>
  <c r="C5" i="181" s="1"/>
  <c r="M25" i="166"/>
  <c r="D23" i="181" s="1"/>
  <c r="M42" i="166"/>
  <c r="M24" i="166"/>
  <c r="C23" i="181" s="1"/>
  <c r="L42" i="166"/>
  <c r="L24" i="166"/>
  <c r="C22" i="181" s="1"/>
  <c r="L25" i="166"/>
  <c r="D22" i="181" s="1"/>
  <c r="K14" i="166"/>
  <c r="D4" i="181" s="1"/>
  <c r="K35" i="166"/>
  <c r="K13" i="166"/>
  <c r="C4" i="181" s="1"/>
  <c r="K42" i="166"/>
  <c r="K24" i="166"/>
  <c r="C21" i="181" s="1"/>
  <c r="K25" i="166"/>
  <c r="D21" i="181" s="1"/>
  <c r="E36" i="147"/>
  <c r="E37" i="147"/>
  <c r="F26" i="147"/>
  <c r="J4" i="163"/>
  <c r="K4" i="163"/>
  <c r="C14" i="166"/>
  <c r="C13" i="166"/>
  <c r="C35" i="166"/>
  <c r="D42" i="166"/>
  <c r="D25" i="166"/>
  <c r="D24" i="166"/>
  <c r="H12" i="166"/>
  <c r="H18" i="7"/>
  <c r="H5" i="7"/>
  <c r="D13" i="162" s="1"/>
  <c r="F27" i="147"/>
  <c r="F24" i="147"/>
  <c r="B18" i="7"/>
  <c r="N5" i="7"/>
  <c r="B12" i="166"/>
  <c r="B5" i="7"/>
  <c r="B13" i="162" s="1"/>
  <c r="K5" i="7"/>
  <c r="E13" i="162" s="1"/>
  <c r="B3" i="181" s="1"/>
  <c r="K18" i="7"/>
  <c r="D35" i="166"/>
  <c r="D13" i="166"/>
  <c r="D14" i="166"/>
  <c r="J24" i="163"/>
  <c r="K24" i="163"/>
  <c r="B4" i="181"/>
  <c r="E24" i="163"/>
  <c r="D24" i="163"/>
  <c r="E23" i="166"/>
  <c r="E22" i="7"/>
  <c r="E13" i="7"/>
  <c r="C24" i="162" s="1"/>
  <c r="G24" i="166"/>
  <c r="G25" i="166"/>
  <c r="G42" i="166"/>
  <c r="H23" i="166"/>
  <c r="H13" i="7"/>
  <c r="D24" i="162" s="1"/>
  <c r="H22" i="7"/>
  <c r="K22" i="7"/>
  <c r="K13" i="7"/>
  <c r="E24" i="162" s="1"/>
  <c r="B20" i="181" s="1"/>
  <c r="C25" i="166"/>
  <c r="C24" i="166"/>
  <c r="C42" i="166"/>
  <c r="J24" i="166"/>
  <c r="J25" i="166"/>
  <c r="J42" i="166"/>
  <c r="J14" i="166"/>
  <c r="J35" i="166"/>
  <c r="J13" i="166"/>
  <c r="E12" i="166"/>
  <c r="E18" i="7"/>
  <c r="E5" i="7"/>
  <c r="C13" i="162" s="1"/>
  <c r="B23" i="166"/>
  <c r="B22" i="7"/>
  <c r="N13" i="7"/>
  <c r="B13" i="7"/>
  <c r="B24" i="162" s="1"/>
  <c r="E7" i="147"/>
  <c r="E13" i="147"/>
  <c r="E11" i="147"/>
  <c r="E12" i="147"/>
  <c r="E10" i="147"/>
  <c r="E14" i="147"/>
  <c r="E9" i="147"/>
  <c r="E8" i="147"/>
  <c r="F35" i="166"/>
  <c r="F13" i="166"/>
  <c r="F14" i="166"/>
  <c r="I35" i="166"/>
  <c r="I13" i="166"/>
  <c r="I14" i="166"/>
  <c r="D4" i="163"/>
  <c r="E4" i="163"/>
  <c r="G14" i="166"/>
  <c r="G35" i="166"/>
  <c r="G13" i="166"/>
  <c r="F25" i="166"/>
  <c r="F42" i="166"/>
  <c r="F24" i="166"/>
  <c r="I24" i="166"/>
  <c r="I42" i="166"/>
  <c r="I25" i="166"/>
  <c r="B39" i="151"/>
  <c r="B40" i="151"/>
  <c r="B38" i="157"/>
  <c r="B38" i="159"/>
  <c r="B40" i="156"/>
  <c r="B39" i="159"/>
  <c r="B40" i="155"/>
  <c r="B39" i="148"/>
  <c r="B39" i="150"/>
  <c r="B39" i="152"/>
  <c r="B39" i="154"/>
  <c r="B38" i="152"/>
  <c r="B40" i="148"/>
  <c r="B40" i="154"/>
  <c r="B39" i="156"/>
  <c r="B40" i="157"/>
  <c r="B40" i="150"/>
  <c r="B40" i="152"/>
  <c r="B39" i="155"/>
  <c r="B39" i="157"/>
  <c r="B40" i="159"/>
  <c r="B38" i="151"/>
  <c r="B38" i="156"/>
  <c r="B38" i="150"/>
  <c r="B38" i="155"/>
  <c r="B38" i="154"/>
  <c r="B38" i="148"/>
  <c r="N23" i="166" l="1"/>
  <c r="E14" i="162"/>
  <c r="C3" i="181" s="1"/>
  <c r="E15" i="162"/>
  <c r="D3" i="181" s="1"/>
  <c r="E25" i="162"/>
  <c r="C20" i="181" s="1"/>
  <c r="E26" i="162"/>
  <c r="D20" i="181" s="1"/>
  <c r="F24" i="162"/>
  <c r="F13" i="162"/>
  <c r="N25" i="166"/>
  <c r="N24" i="166"/>
  <c r="N12" i="166"/>
  <c r="B26" i="162"/>
  <c r="B25" i="162"/>
  <c r="B40" i="160"/>
  <c r="H41" i="160"/>
  <c r="B38" i="160"/>
  <c r="H39" i="160"/>
  <c r="B38" i="149"/>
  <c r="H39" i="149"/>
  <c r="K15" i="7"/>
  <c r="K23" i="7"/>
  <c r="C38" i="152"/>
  <c r="C38" i="149"/>
  <c r="C38" i="153"/>
  <c r="C38" i="155"/>
  <c r="C38" i="151"/>
  <c r="C38" i="146"/>
  <c r="C38" i="160"/>
  <c r="C38" i="154"/>
  <c r="C38" i="159"/>
  <c r="C38" i="156"/>
  <c r="C38" i="158"/>
  <c r="C38" i="157"/>
  <c r="C38" i="148"/>
  <c r="C38" i="150"/>
  <c r="D38" i="157"/>
  <c r="D38" i="150"/>
  <c r="D38" i="159"/>
  <c r="D38" i="160"/>
  <c r="D38" i="149"/>
  <c r="D38" i="153"/>
  <c r="D38" i="155"/>
  <c r="D38" i="151"/>
  <c r="D38" i="146"/>
  <c r="D38" i="154"/>
  <c r="D38" i="152"/>
  <c r="D38" i="148"/>
  <c r="D38" i="156"/>
  <c r="D38" i="158"/>
  <c r="B39" i="160"/>
  <c r="H40" i="160"/>
  <c r="D14" i="162"/>
  <c r="D15" i="162"/>
  <c r="E42" i="166"/>
  <c r="E25" i="166"/>
  <c r="E24" i="166"/>
  <c r="B25" i="166"/>
  <c r="B24" i="166"/>
  <c r="B42" i="166"/>
  <c r="H42" i="146"/>
  <c r="B40" i="146"/>
  <c r="E14" i="166"/>
  <c r="E35" i="166"/>
  <c r="E13" i="166"/>
  <c r="D25" i="162"/>
  <c r="D26" i="162"/>
  <c r="H42" i="166"/>
  <c r="H25" i="166"/>
  <c r="H24" i="166"/>
  <c r="B39" i="149"/>
  <c r="H40" i="149"/>
  <c r="B39" i="158"/>
  <c r="H41" i="158"/>
  <c r="C14" i="162"/>
  <c r="C15" i="162"/>
  <c r="H40" i="146"/>
  <c r="B38" i="146"/>
  <c r="B40" i="153"/>
  <c r="H41" i="153"/>
  <c r="H40" i="153"/>
  <c r="B39" i="153"/>
  <c r="H40" i="158"/>
  <c r="B38" i="158"/>
  <c r="H13" i="166"/>
  <c r="H14" i="166"/>
  <c r="H35" i="166"/>
  <c r="H15" i="7"/>
  <c r="H23" i="7"/>
  <c r="B15" i="7"/>
  <c r="N15" i="7"/>
  <c r="B23" i="7"/>
  <c r="H39" i="153"/>
  <c r="B38" i="153"/>
  <c r="B14" i="162"/>
  <c r="B15" i="162"/>
  <c r="H41" i="146"/>
  <c r="B39" i="146"/>
  <c r="E38" i="146"/>
  <c r="E38" i="148"/>
  <c r="E38" i="149"/>
  <c r="E38" i="160"/>
  <c r="E38" i="157"/>
  <c r="E38" i="152"/>
  <c r="E38" i="159"/>
  <c r="E38" i="156"/>
  <c r="E38" i="155"/>
  <c r="E38" i="154"/>
  <c r="E38" i="150"/>
  <c r="E38" i="158"/>
  <c r="E38" i="153"/>
  <c r="E38" i="151"/>
  <c r="E15" i="7"/>
  <c r="E23" i="7"/>
  <c r="H42" i="158"/>
  <c r="B40" i="158"/>
  <c r="C25" i="162"/>
  <c r="C26" i="162"/>
  <c r="B13" i="166"/>
  <c r="B35" i="166"/>
  <c r="B14" i="166"/>
  <c r="B40" i="149"/>
  <c r="H41" i="149"/>
  <c r="D25" i="161"/>
  <c r="F25" i="161"/>
  <c r="B25" i="161"/>
  <c r="N13" i="166" l="1"/>
  <c r="N14" i="166"/>
  <c r="F14" i="162"/>
  <c r="F15" i="162"/>
  <c r="F25" i="162"/>
  <c r="F26" i="162"/>
</calcChain>
</file>

<file path=xl/sharedStrings.xml><?xml version="1.0" encoding="utf-8"?>
<sst xmlns="http://schemas.openxmlformats.org/spreadsheetml/2006/main" count="1516" uniqueCount="343">
  <si>
    <t>Energetika</t>
  </si>
  <si>
    <t>Doprava</t>
  </si>
  <si>
    <t>Stavebnictví</t>
  </si>
  <si>
    <t>Ostatní</t>
  </si>
  <si>
    <t>Celkem kraj</t>
  </si>
  <si>
    <t>Obchod, služby, školství, zdravotnictví</t>
  </si>
  <si>
    <t>Zemědělství a lesnictví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</si>
  <si>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</si>
  <si>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</si>
  <si>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</si>
  <si>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</si>
  <si>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</si>
  <si>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</si>
  <si>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</si>
  <si>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</si>
  <si>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</si>
  <si>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</si>
  <si>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</si>
  <si>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</si>
  <si>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</si>
  <si>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Brikety a pelety</t>
  </si>
  <si>
    <t>Kapalná biopaliva</t>
  </si>
  <si>
    <t>Ostatní biomasa</t>
  </si>
  <si>
    <t>Palivové dříví</t>
  </si>
  <si>
    <t>Piliny, kůra, štěpky, dřevní odpad</t>
  </si>
  <si>
    <t>Domácnosti</t>
  </si>
  <si>
    <t>Průmysl</t>
  </si>
  <si>
    <t>Skládkový plyn</t>
  </si>
  <si>
    <t>Kalový plyn (ČOV)</t>
  </si>
  <si>
    <t>Ostatní bioplyn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</si>
  <si>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</si>
  <si>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</si>
  <si>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</si>
  <si>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</si>
  <si>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</si>
  <si>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</si>
  <si>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</si>
  <si>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</si>
  <si>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</si>
  <si>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</si>
  <si>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</si>
  <si>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Celulózové výluhy</t>
  </si>
  <si>
    <t>I. čtvrtletí</t>
  </si>
  <si>
    <t>II. čtvrtletí</t>
  </si>
  <si>
    <t>III. čtvrtletí</t>
  </si>
  <si>
    <t>IV. čtvrtletí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</si>
  <si>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</si>
  <si>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</si>
  <si>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</si>
  <si>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</si>
  <si>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</si>
  <si>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</si>
  <si>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</si>
  <si>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</si>
  <si>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</si>
  <si>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</si>
  <si>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</si>
  <si>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</si>
  <si>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</si>
  <si>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Výroba tepla brutto</t>
  </si>
  <si>
    <t>Elektrická energie</t>
  </si>
  <si>
    <t>Energie prostředí (tepelné čerpadlo)</t>
  </si>
  <si>
    <t>Energie Slunce (solární kolektor)</t>
  </si>
  <si>
    <t>Černé uhlí tříděné</t>
  </si>
  <si>
    <t>Černé uhlí průmyslové</t>
  </si>
  <si>
    <t>Černouhelné kaly a granulát</t>
  </si>
  <si>
    <t>Hnědé uhlí tříděné</t>
  </si>
  <si>
    <t>Hnědé uhlí průmyslové</t>
  </si>
  <si>
    <t>Hnědé uhlí - Brikety</t>
  </si>
  <si>
    <t>Hnědé uhlí - Lignit</t>
  </si>
  <si>
    <t>Hnědé uhlí - Mourové kaly</t>
  </si>
  <si>
    <t xml:space="preserve">Technologická vlastní spotřeba tepla </t>
  </si>
  <si>
    <t>Jaderné palivo</t>
  </si>
  <si>
    <t>Dodávky tepla z uhlí</t>
  </si>
  <si>
    <t>Dodávky tepla z bioplynu</t>
  </si>
  <si>
    <t>Dodávky tepla z biomasy</t>
  </si>
  <si>
    <t>JHČ</t>
  </si>
  <si>
    <t>JHM</t>
  </si>
  <si>
    <t>KVK</t>
  </si>
  <si>
    <t>HKK</t>
  </si>
  <si>
    <t>LBK</t>
  </si>
  <si>
    <t>MSK</t>
  </si>
  <si>
    <t>OLK</t>
  </si>
  <si>
    <t>PAK</t>
  </si>
  <si>
    <t>PLK</t>
  </si>
  <si>
    <t>PHA</t>
  </si>
  <si>
    <t>STČ</t>
  </si>
  <si>
    <t>ULK</t>
  </si>
  <si>
    <t>VYS</t>
  </si>
  <si>
    <t>ZLK</t>
  </si>
  <si>
    <t>Bilanční rozdíl</t>
  </si>
  <si>
    <t>Ztráty</t>
  </si>
  <si>
    <t>SZT</t>
  </si>
  <si>
    <t>Soustava zásobování teplem</t>
  </si>
  <si>
    <t>Výroba tepla brutto =</t>
  </si>
  <si>
    <t>Ztráty =</t>
  </si>
  <si>
    <t>Bilanční rozdíl =</t>
  </si>
  <si>
    <t>Technologická vlastní spotřeba tepla =</t>
  </si>
  <si>
    <t>Ztráty při výrobě tepla a distribuční ztráty (v rozvodech).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</si>
  <si>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</si>
  <si>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</si>
  <si>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</si>
  <si>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</si>
  <si>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</si>
  <si>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</si>
  <si>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</si>
  <si>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</si>
  <si>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</si>
  <si>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</si>
  <si>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</si>
  <si>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</si>
  <si>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Výroba tepla brutto v krajích ČR</t>
  </si>
  <si>
    <t>Výroba tepla brutto podle paliv</t>
  </si>
  <si>
    <t>CZ-NACE</t>
  </si>
  <si>
    <t>Klasifikace ekonomických činností CZ-NACE dle Českého statistického úřadu</t>
  </si>
  <si>
    <t>Rostlinné materiály neaglomerované</t>
  </si>
  <si>
    <t>Dodávky tepla</t>
  </si>
  <si>
    <t>Spotřeba tepla podle sektorů národního hospodářství</t>
  </si>
  <si>
    <t>Dodávky tepla podle paliv</t>
  </si>
  <si>
    <t>Dodávky tepla v krajích ČR</t>
  </si>
  <si>
    <t>Spotřeba tepla =</t>
  </si>
  <si>
    <t>Konečná spotřeba tepla v jednotlivých sektorech národního hospodářství.</t>
  </si>
  <si>
    <t>Dodávky tepla z uhlí, biomasy a bioplynu</t>
  </si>
  <si>
    <t>KVET</t>
  </si>
  <si>
    <t>Kombinovaná výroba elektřiny a tepla</t>
  </si>
  <si>
    <t>Hlavní město Praha (PHA)</t>
  </si>
  <si>
    <t>Kraj Vysočina (VYS)</t>
  </si>
  <si>
    <t>Kraj Vysočina</t>
  </si>
  <si>
    <t>Hlavní město Praha</t>
  </si>
  <si>
    <t>Výroba, dodávky a spotřeba tepla: Jihomoravský kraj</t>
  </si>
  <si>
    <t>Výroba, dodávky a spotřeba tepla: Karlovarský kraj</t>
  </si>
  <si>
    <t>Výroba, dodávky a spotřeba tepla: Královéhradecký kraj</t>
  </si>
  <si>
    <t>Výroba, dodávky a spotřeba tepla: Liberecký kraj</t>
  </si>
  <si>
    <t>Výroba, dodávky a spotřeba tepla: Moravskoslezský kraj</t>
  </si>
  <si>
    <t>Výroba, dodávky a spotřeba tepla: Olomoucký kraj</t>
  </si>
  <si>
    <t>Výroba, dodávky a spotřeba tepla: Pardubický kraj</t>
  </si>
  <si>
    <t>Výroba, dodávky a spotřeba tepla: Plzeňský kraj</t>
  </si>
  <si>
    <t>Výroba, dodávky a spotřeba tepla: Středočeský kraj</t>
  </si>
  <si>
    <t>Výroba, dodávky a spotřeba tepla: Ústecký kraj</t>
  </si>
  <si>
    <t>Výroba, dodávky a spotřeba tepla: Kraj Vysočina</t>
  </si>
  <si>
    <t>Výroba, dodávky a spotřeba tepla: Zlínský kraj</t>
  </si>
  <si>
    <t>Výroba, dodávky a spotřeba tepla: Hlavní město Praha</t>
  </si>
  <si>
    <t>Výroba, dodávky a spotřeba tepla: Jihočeský kraj</t>
  </si>
  <si>
    <t>Královéhradecký kraj (HKK)</t>
  </si>
  <si>
    <t>Liberecký kraj (LBK)</t>
  </si>
  <si>
    <t>Moravskoslezský kraj (MSK)</t>
  </si>
  <si>
    <t>Olomoucký kraj (OLK)</t>
  </si>
  <si>
    <t>Pardubický kraj (PAK)</t>
  </si>
  <si>
    <t>Plzeňský kraj (PLK)</t>
  </si>
  <si>
    <t>Středočeský kraj (STČ)</t>
  </si>
  <si>
    <t>Ústecký kraj (ULK)</t>
  </si>
  <si>
    <t>Zlínský kraj (ZLK)</t>
  </si>
  <si>
    <t>Jihočeský kraj (JHČ)</t>
  </si>
  <si>
    <t>Jihomoravský kraj (JHM)</t>
  </si>
  <si>
    <t>Karlovarský kraj (KVK)</t>
  </si>
  <si>
    <t>Spotřeba tepla podle sektorů národního hospodářství *</t>
  </si>
  <si>
    <t>Instalovaný výkon v ČR</t>
  </si>
  <si>
    <t>Celkem ČR *</t>
  </si>
  <si>
    <t>Brutto výroba tepla na zdrojích bez tepla použitého na výrobu elektřiny.</t>
  </si>
  <si>
    <t>Spotřeba tepla pro vlastní potřebu výrobce (bez technologické vlastní spotřeby tepla).</t>
  </si>
  <si>
    <t>Výroba tepla netto</t>
  </si>
  <si>
    <r>
      <t>Q</t>
    </r>
    <r>
      <rPr>
        <b/>
        <vertAlign val="subscript"/>
        <sz val="9"/>
        <rFont val="Arial"/>
        <family val="2"/>
        <charset val="238"/>
        <scheme val="minor"/>
      </rPr>
      <t>netto</t>
    </r>
  </si>
  <si>
    <t>Dodávka užitečného tepla z KVET</t>
  </si>
  <si>
    <t>Instalovaný výkon</t>
  </si>
  <si>
    <r>
      <t>Q</t>
    </r>
    <r>
      <rPr>
        <b/>
        <vertAlign val="subscript"/>
        <sz val="9"/>
        <rFont val="Arial"/>
        <family val="2"/>
        <charset val="238"/>
        <scheme val="minor"/>
      </rPr>
      <t>KVET</t>
    </r>
  </si>
  <si>
    <t>Výroba tepla brutto bez technologické vlastní spotřeby tepla.</t>
  </si>
  <si>
    <t>* Nezahrnuje část nezjištěného rozvodu tepla</t>
  </si>
  <si>
    <r>
      <t>Q</t>
    </r>
    <r>
      <rPr>
        <b/>
        <vertAlign val="subscript"/>
        <sz val="9"/>
        <rFont val="Arial"/>
        <family val="2"/>
        <charset val="238"/>
        <scheme val="minor"/>
      </rPr>
      <t xml:space="preserve">KVET/ </t>
    </r>
    <r>
      <rPr>
        <b/>
        <sz val="9"/>
        <rFont val="Arial"/>
        <family val="2"/>
        <charset val="238"/>
        <scheme val="minor"/>
      </rPr>
      <t>Q</t>
    </r>
    <r>
      <rPr>
        <b/>
        <vertAlign val="subscript"/>
        <sz val="9"/>
        <rFont val="Arial"/>
        <family val="2"/>
        <charset val="238"/>
        <scheme val="minor"/>
      </rPr>
      <t>netto</t>
    </r>
  </si>
  <si>
    <t>Výroba tepla netto =</t>
  </si>
  <si>
    <t>Meziroční změna</t>
  </si>
  <si>
    <t>Meziroční změna-výroba tepla brutto</t>
  </si>
  <si>
    <t>Výroba tepla brutto 2017</t>
  </si>
  <si>
    <t>Výroba tepla brutto 2018</t>
  </si>
  <si>
    <t>Meziroční změna-dodávky tepla</t>
  </si>
  <si>
    <t>Dodávky tepla 2017</t>
  </si>
  <si>
    <t>Dodávky tepla 2018</t>
  </si>
  <si>
    <t xml:space="preserve">Vývoj výroby tepla z KVET </t>
  </si>
  <si>
    <t>Množství tepelné energie dodané do soustav zásobování teplem.</t>
  </si>
  <si>
    <t>Dodávky tepla =</t>
  </si>
  <si>
    <t>Vlastní spotřeba tepla =</t>
  </si>
  <si>
    <t>Vlastní spotřeba tepla</t>
  </si>
  <si>
    <t>Výroba tepla brutto 2019</t>
  </si>
  <si>
    <t>Dodávky tepla 2019</t>
  </si>
  <si>
    <t>Výroba tepla</t>
  </si>
  <si>
    <r>
      <t>Q</t>
    </r>
    <r>
      <rPr>
        <b/>
        <vertAlign val="subscript"/>
        <sz val="11"/>
        <rFont val="Arial"/>
        <family val="2"/>
        <charset val="238"/>
        <scheme val="minor"/>
      </rPr>
      <t>netto</t>
    </r>
  </si>
  <si>
    <r>
      <t>Q</t>
    </r>
    <r>
      <rPr>
        <b/>
        <vertAlign val="subscript"/>
        <sz val="11"/>
        <rFont val="Arial"/>
        <family val="2"/>
        <charset val="238"/>
        <scheme val="minor"/>
      </rPr>
      <t>KVET</t>
    </r>
  </si>
  <si>
    <t>Výroba tepla brutto 2020</t>
  </si>
  <si>
    <t>Dodávky tepla 2020</t>
  </si>
  <si>
    <t>Energie prostředí (TČ)</t>
  </si>
  <si>
    <t>Energie Slunce (SK)</t>
  </si>
  <si>
    <t>Vývoj spotřeby tepla</t>
  </si>
  <si>
    <r>
      <t>Celkový instalovaný výkon [MW</t>
    </r>
    <r>
      <rPr>
        <b/>
        <vertAlign val="subscript"/>
        <sz val="9"/>
        <rFont val="Arial"/>
        <family val="2"/>
        <charset val="238"/>
        <scheme val="minor"/>
      </rPr>
      <t>t</t>
    </r>
    <r>
      <rPr>
        <b/>
        <sz val="9"/>
        <rFont val="Arial"/>
        <family val="2"/>
        <charset val="238"/>
        <scheme val="minor"/>
      </rPr>
      <t>]</t>
    </r>
  </si>
  <si>
    <t>Vývoj bilance tepla: čtvrtletní porovnání</t>
  </si>
  <si>
    <t>Vývoj bilance tepla: měsíční porovnání</t>
  </si>
  <si>
    <t>Výroba tepla z KVET</t>
  </si>
  <si>
    <t>Výroba tepla brutto 2021</t>
  </si>
  <si>
    <t>Dodávky tepla 2021</t>
  </si>
  <si>
    <t>OBSAH</t>
  </si>
  <si>
    <t>ÚVOD</t>
  </si>
  <si>
    <r>
      <t>Výroba tepla brutto</t>
    </r>
    <r>
      <rPr>
        <sz val="10"/>
        <rFont val="Arial"/>
        <family val="2"/>
        <charset val="238"/>
        <scheme val="minor"/>
      </rPr>
      <t xml:space="preserve"> - </t>
    </r>
    <r>
      <rPr>
        <sz val="11"/>
        <rFont val="Arial"/>
        <family val="2"/>
        <charset val="238"/>
        <scheme val="minor"/>
      </rPr>
      <t>technologická vlastní spotřeba tepla</t>
    </r>
    <r>
      <rPr>
        <sz val="10"/>
        <rFont val="Arial"/>
        <family val="2"/>
        <charset val="238"/>
        <scheme val="minor"/>
      </rPr>
      <t xml:space="preserve"> - </t>
    </r>
    <r>
      <rPr>
        <sz val="11"/>
        <rFont val="Arial"/>
        <family val="2"/>
        <charset val="238"/>
        <scheme val="minor"/>
      </rPr>
      <t>ztráty</t>
    </r>
    <r>
      <rPr>
        <sz val="10"/>
        <rFont val="Arial"/>
        <family val="2"/>
        <charset val="238"/>
        <scheme val="minor"/>
      </rPr>
      <t xml:space="preserve"> - </t>
    </r>
    <r>
      <rPr>
        <sz val="11"/>
        <rFont val="Arial"/>
        <family val="2"/>
        <charset val="238"/>
        <scheme val="minor"/>
      </rPr>
      <t>dodávky do vlastního podniku – dodávky tepla.</t>
    </r>
  </si>
  <si>
    <t>Spotřeba tepla na výrobu tepla a elektrické energie, která je nezbytná pro zajištění procesu výroby tepla a elektrické energie.</t>
  </si>
  <si>
    <t>Zemědělství a lesnictví</t>
  </si>
  <si>
    <t xml:space="preserve"> </t>
  </si>
  <si>
    <t>1</t>
  </si>
  <si>
    <t>2</t>
  </si>
  <si>
    <t>3</t>
  </si>
  <si>
    <t>4</t>
  </si>
  <si>
    <t>4.1</t>
  </si>
  <si>
    <t>4.2</t>
  </si>
  <si>
    <t>4.3</t>
  </si>
  <si>
    <t>5</t>
  </si>
  <si>
    <t>5.1</t>
  </si>
  <si>
    <t>5.2</t>
  </si>
  <si>
    <t>6</t>
  </si>
  <si>
    <t>7</t>
  </si>
  <si>
    <t>7.1</t>
  </si>
  <si>
    <t>7.2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</si>
  <si>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</si>
  <si>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</si>
  <si>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</si>
  <si>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</si>
  <si>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</si>
  <si>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</si>
  <si>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</si>
  <si>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</si>
  <si>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</si>
  <si>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</si>
  <si>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</si>
  <si>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</si>
  <si>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</si>
  <si>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</si>
  <si>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</si>
  <si>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9</t>
  </si>
  <si>
    <t>10</t>
  </si>
  <si>
    <t>10.1</t>
  </si>
  <si>
    <t>10.2</t>
  </si>
  <si>
    <t>10.3</t>
  </si>
  <si>
    <t>10.4</t>
  </si>
  <si>
    <t>10.5</t>
  </si>
  <si>
    <t>3 BILANCE TEPLA [TJ]</t>
  </si>
  <si>
    <t>4 VÝROBA TEPLA</t>
  </si>
  <si>
    <t>4.1 Výroba tepla brutto podle paliv [TJ]</t>
  </si>
  <si>
    <t>4.2 Výroba tepla brutto v krajích ČR [TJ]</t>
  </si>
  <si>
    <t>5 DODÁVKY TEPLA</t>
  </si>
  <si>
    <t>5.1 Dodávky tepla podle paliv [TJ]</t>
  </si>
  <si>
    <t>5.2 Dodávky tepla v krajích ČR [TJ]</t>
  </si>
  <si>
    <t>Oddělení statistiky a sledování kvality</t>
  </si>
  <si>
    <t>ZKRATKY, POJMY A ZÁKLADNÍ VZTAHY</t>
  </si>
  <si>
    <t>BILANCE TEPLA</t>
  </si>
  <si>
    <t>VÝROBA TEPLA</t>
  </si>
  <si>
    <t>DODÁVKY TEPLA</t>
  </si>
  <si>
    <t>INSTALOVANÝ VÝKON VÝROBEN TEPLA V KRAJÍCH ČR</t>
  </si>
  <si>
    <t>SPOTŘEBA TEPLA</t>
  </si>
  <si>
    <t>VÝROBA, DODÁVKY A SPOTŘEBA TEPLA V JEDNOTLIVÝCH KRAJÍCH ČR</t>
  </si>
  <si>
    <t>VÝVOJ BILANCE TEPLA, DODÁVEK TEPLA, SPOTŘEBY TEPLA A KVET</t>
  </si>
  <si>
    <r>
      <t>6 INSTALOVANÝ VÝKON VÝROBEN TEPLA V KRAJÍCH ČR [MW</t>
    </r>
    <r>
      <rPr>
        <b/>
        <vertAlign val="subscript"/>
        <sz val="16"/>
        <color theme="3"/>
        <rFont val="Arial"/>
        <family val="2"/>
        <charset val="238"/>
        <scheme val="minor"/>
      </rPr>
      <t>t</t>
    </r>
    <r>
      <rPr>
        <b/>
        <sz val="16"/>
        <color theme="3"/>
        <rFont val="Arial"/>
        <family val="2"/>
        <charset val="238"/>
        <scheme val="minor"/>
      </rPr>
      <t>]</t>
    </r>
  </si>
  <si>
    <t>7 SPOTŘEBA TEPLA</t>
  </si>
  <si>
    <t>7.1 Spotřeba tepla podle sektorů národního hospodářství [TJ]</t>
  </si>
  <si>
    <t>8 VÝROBA, DODÁVKY A SPOTŘEBA TEPLA V JEDNOTLIVÝCH KRAJÍCH ČR</t>
  </si>
  <si>
    <t>8.1 Výroba, dodávky a spotřeba tepla: Hlavní město Praha</t>
  </si>
  <si>
    <t>8.2 Výroba, dodávky a spotřeba tepla: Jihočeský kraj</t>
  </si>
  <si>
    <t>8.3 Výroba, dodávky a spotřeba tepla: Jihomoravský kraj</t>
  </si>
  <si>
    <t>8.4 Výroba, dodávky a spotřeba tepla: Karlovarský kraj</t>
  </si>
  <si>
    <t>8.5 Výroba, dodávky a spotřeba tepla: Kraj Vysočina</t>
  </si>
  <si>
    <t>8.6 Výroba, dodávky a spotřeba tepla: Královéhradecký kraj</t>
  </si>
  <si>
    <t>8.7 Výroba, dodávky a spotřeba tepla: Liberecký kraj</t>
  </si>
  <si>
    <t>8.8 Výroba, dodávky a spotřeba tepla: Moravskoslezský kraj</t>
  </si>
  <si>
    <t>8.9 Výroba, dodávky a spotřeba tepla: Olomoucký kraj</t>
  </si>
  <si>
    <t>8.10 Výroba, dodávky a spotřeba tepla: Pardubický kraj</t>
  </si>
  <si>
    <t>8.11 Výroba, dodávky a spotřeba tepla: Plzeňský kraj</t>
  </si>
  <si>
    <t>8.12 Výroba, dodávky a spotřeba tepla: Středočeský kraj</t>
  </si>
  <si>
    <t>8.13 Výroba, dodávky a spotřeba tepla: Ústecký kraj</t>
  </si>
  <si>
    <t>8.14 Výroba, dodávky a spotřeba tepla: Zlínský kraj</t>
  </si>
  <si>
    <t>9 VÝROBA TEPLA NETTO A VÝROBA TEPLA Z KVET [TJ]</t>
  </si>
  <si>
    <t>10 VÝVOJ BILANCE TEPLA, DODÁVEK TEPLA, SPOTŘEBY TEPLA A KVET</t>
  </si>
  <si>
    <t>10.1 Vývoj bilance tepla: čtvrtletní porovnání [TJ]</t>
  </si>
  <si>
    <t>10.2 Vývoj bilance tepla: měsíční porovnání [TJ]</t>
  </si>
  <si>
    <t>5.3</t>
  </si>
  <si>
    <t>5.4</t>
  </si>
  <si>
    <t>Vývoj výroby tepla brutto a dodávek tepla podle paliv a krajů ČR</t>
  </si>
  <si>
    <t>Kraj</t>
  </si>
  <si>
    <t>Podíl v ČR</t>
  </si>
  <si>
    <t>Výroba tepla brutto 2022</t>
  </si>
  <si>
    <t>Dodávky tepla 2022</t>
  </si>
  <si>
    <t>max</t>
  </si>
  <si>
    <t>min</t>
  </si>
  <si>
    <t>10.3 Vývoj výroby tepla brutto a dodávek tepla podle paliv a krajů ČR [TJ]</t>
  </si>
  <si>
    <t>Spotřeba tepla 2019</t>
  </si>
  <si>
    <t>Spotřeba tepla 2020</t>
  </si>
  <si>
    <t>Spotřeba tepla 2021</t>
  </si>
  <si>
    <t>Spotřeba tepla 2022</t>
  </si>
  <si>
    <t>Meziroční změna-spotřeba tepla</t>
  </si>
  <si>
    <t>10.4 Vývoj spotřeby tepla [TJ]</t>
  </si>
  <si>
    <t>10.5 Vývoj výroby tepla z KVET [TJ]</t>
  </si>
  <si>
    <t>VÝROBA TEPLA NETTO A VÝROBA TEPLA Z KVET</t>
  </si>
  <si>
    <t>Výroba tepla brutto z vybraných paliv [TJ]</t>
  </si>
  <si>
    <t>Výroba tepla brutto ve vybraných krajích [TJ]</t>
  </si>
  <si>
    <t>Dodávky tepla z vybraných paliv [TJ]</t>
  </si>
  <si>
    <t>Dodávky tepla ve vybraných krajích [TJ]</t>
  </si>
  <si>
    <t>Výroby tepla KVET z vybraných paliv [TJ]</t>
  </si>
  <si>
    <t>1 ZKRATKY, POJMY A ZÁKLADNÍ VZTAHY</t>
  </si>
  <si>
    <r>
      <t xml:space="preserve">Výroba tepla brutto [TJ] </t>
    </r>
    <r>
      <rPr>
        <sz val="11"/>
        <color theme="1"/>
        <rFont val="Arial"/>
        <family val="2"/>
        <charset val="238"/>
      </rPr>
      <t>(kapitola 4)</t>
    </r>
  </si>
  <si>
    <r>
      <t xml:space="preserve">Dodávky tepla [TJ] </t>
    </r>
    <r>
      <rPr>
        <sz val="11"/>
        <color theme="1"/>
        <rFont val="Arial"/>
        <family val="2"/>
        <charset val="238"/>
      </rPr>
      <t>(kapitola 5)</t>
    </r>
  </si>
  <si>
    <r>
      <t>Instalovaný výkon [MW</t>
    </r>
    <r>
      <rPr>
        <b/>
        <vertAlign val="subscript"/>
        <sz val="11"/>
        <color theme="1"/>
        <rFont val="Arial"/>
        <family val="2"/>
        <charset val="238"/>
      </rPr>
      <t>t</t>
    </r>
    <r>
      <rPr>
        <b/>
        <sz val="11"/>
        <color theme="1"/>
        <rFont val="Arial"/>
        <family val="2"/>
        <charset val="238"/>
      </rPr>
      <t xml:space="preserve">] </t>
    </r>
    <r>
      <rPr>
        <sz val="11"/>
        <color theme="1"/>
        <rFont val="Arial"/>
        <family val="2"/>
        <charset val="238"/>
      </rPr>
      <t>(kapitola 6)</t>
    </r>
  </si>
  <si>
    <r>
      <t xml:space="preserve">Spotřeba tepla [TJ] </t>
    </r>
    <r>
      <rPr>
        <sz val="11"/>
        <color theme="1"/>
        <rFont val="Arial"/>
        <family val="2"/>
        <charset val="238"/>
      </rPr>
      <t>(kapitola 7)</t>
    </r>
  </si>
  <si>
    <r>
      <t xml:space="preserve">Výroby tepla z KVET [TJ] </t>
    </r>
    <r>
      <rPr>
        <sz val="11"/>
        <color theme="1"/>
        <rFont val="Arial"/>
        <family val="2"/>
        <charset val="238"/>
      </rPr>
      <t>(kapitola 9)</t>
    </r>
  </si>
  <si>
    <t>Vydání</t>
  </si>
  <si>
    <t>Výroba tepla brutto 2023</t>
  </si>
  <si>
    <t>Dodávky tepla 2023</t>
  </si>
  <si>
    <t>Spotřeba tepla 2023</t>
  </si>
  <si>
    <t>IV. čtvrtletí 2023</t>
  </si>
  <si>
    <t>teplo.statistika@eru.gov.cz</t>
  </si>
  <si>
    <t>Výroba tepla brutto [GJ]</t>
  </si>
  <si>
    <t>Dodávky tepla podle paliv [GJ]</t>
  </si>
  <si>
    <t>Dodávka tepla ze Středočeského kraje [GJ]</t>
  </si>
  <si>
    <t>Spotřeba tepla podle sektorů [GJ]*</t>
  </si>
  <si>
    <t>Dodávka tepla z Pardubického kraje [GJ]</t>
  </si>
  <si>
    <t>Dodávka tepla do Královehrad. kr. [GJ]</t>
  </si>
  <si>
    <t>Dodávka tepla do Prahy [GJ]</t>
  </si>
  <si>
    <t>Výroba tepla brutto 2024</t>
  </si>
  <si>
    <t>Dodávky tepla 2024</t>
  </si>
  <si>
    <t>Spotřeba tepla 2024</t>
  </si>
  <si>
    <t>* Rozdíl mezi dodávkou a spotřebou jsou ztráty z nakoupeného tepla a z nezjištěného rozvodu tepla.</t>
  </si>
  <si>
    <t>5.4 Dodávky tepla z uhlí, biomasy a bioplynu [GJ]</t>
  </si>
  <si>
    <t>Výroba tepla brutto 2025</t>
  </si>
  <si>
    <t>Dodávky tepla 2025</t>
  </si>
  <si>
    <t>Rozsah 2017-2024</t>
  </si>
  <si>
    <t>Rozdíl
(2025-2024)</t>
  </si>
  <si>
    <t>Spotřeba tepla 2025</t>
  </si>
  <si>
    <t xml:space="preserve">Energetický regulační úřad (ERÚ) zveřejňuje čtvrtletní zprávu o provozu teplárenských soustav ČR za dané čtvrtletí roku 2025 v souladu s § 17 odst. 7 písm. m) zákona č. 458/2000 Sb., o podmínkách podnikání a o výkonu státní správy v energetických odvětvích a o změně některých zákonů (energetický zákon), ve znění pozdějších předpisů. Údaje obsažené v této zprávě jsou určeny především pro státní orgány či instituce v rámci ČR nebo Evropské unie a odbornou veřejnost.
Údaje pro čtvrtletní zprávu ERÚ získává na základě vyhlášky č. 404/2016 Sb., o náležitostech a členění výkazů nezbytných pro zpracování zpráv o provozu soustav v energetických odvětvích, včetně termínů, rozsahu a pravidel pro sestavování výkazů (statistická vyhláška), ve znění pozdějších předpisů, která nabyla účinnost dnem 1. ledna 2017.
Veškerá data vycházejí z podkladů od licencovaných subjektů: výrobců elektřiny, tepelné energie a provozovatelů rozvodných tepelných zařízení. 
Čtvrtletní zpráva přináší informace o základních ukazatelích v teplárenství a doplňuje tak čtvrtletní zprávu o provozu elektrizační soustavy ČR, která se věnuje mimo jiné i kombinované výrobě elektřiny a tepla (KVET). Tato zpráva zahrnuje údaje o veškerém vyrobeném teple z licencované činnosti včetně KVET. Jednotlivé kapitoly obsahují statistická data o bilanci, výrobě, dodávce a spotřebě tepla podle příslušných kategorií. Zpráva dále obsahuje vyhodnocení instalovaného výkonu výroben tepla v ČR a některá krajská vyhodnocení. Zjištěné a opravené chyby v obdržených datech a zpětné korekce výkazů jsou průběžně promítány do statistiky a projeví se vždy v dalších zveřejněných zprávách, případně v roční zprávě o provozu teplárenských soustav ČR za rok 2025, kterou ERÚ předpokládá zveřejnit do konce května roku 2026.
</t>
  </si>
  <si>
    <r>
      <rPr>
        <b/>
        <sz val="24"/>
        <color rgb="FF1A3366"/>
        <rFont val="Arial"/>
        <family val="2"/>
        <charset val="238"/>
      </rPr>
      <t xml:space="preserve">ČTVRTLETNÍ ZPRÁVA O PROVOZU TEPLÁRENSKÝCH SOUSTAV
ČESKÉ REPUBLIKY
</t>
    </r>
    <r>
      <rPr>
        <b/>
        <sz val="24"/>
        <color rgb="FFE53A2E"/>
        <rFont val="Arial"/>
        <family val="2"/>
        <charset val="238"/>
      </rPr>
      <t>ZA IV. ČTVRTLETÍ 2025</t>
    </r>
  </si>
  <si>
    <t>IV. čtvrtletí 2025</t>
  </si>
  <si>
    <t>IV. čtvrtletí 2024</t>
  </si>
  <si>
    <t>STRUČNÝ PŘEHLED ZA IV. ČTVRTLETÍ 2025</t>
  </si>
  <si>
    <t>Výroba tepla brutto podle paliv v krajích ČR za IV. čtvrtletí</t>
  </si>
  <si>
    <t>Dodávky tepla podle paliv v krajích ČR za IV. čtvrtletí</t>
  </si>
  <si>
    <t>Spotřeba tepla podle sektorů národního hospodářství v krajích ČR za IV. čtvrtletí</t>
  </si>
  <si>
    <t>4.3 Výroba tepla brutto podle paliv v krajích ČR za IV. čtvrtletí [TJ]</t>
  </si>
  <si>
    <t>5.3 Dodávky tepla podle paliv v krajích ČR za IV. čtvrtletí [TJ]</t>
  </si>
  <si>
    <t>7.2 Spotřeba tepla podle sektorů národního hospodářství v krajích ČR za IV. čtvrtletí [TJ]</t>
  </si>
  <si>
    <t>02/2026</t>
  </si>
  <si>
    <t>2 STRUČNÝ PŘEHLED ZA IV. ČTVRTLETÍ 2025</t>
  </si>
  <si>
    <t xml:space="preserve">IV. čtvrtletí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</si>
</sst>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_ "/>
    <numFmt numFmtId="166" formatCode="0.0"/>
    <numFmt numFmtId="167" formatCode="0.0%"/>
    <numFmt numFmtId="168" formatCode="\$#,##0\ ;\(\$#,##0\)"/>
    <numFmt numFmtId="169" formatCode="#,##0.000"/>
  </numFmts>
  <fonts count="99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b/>
      <sz val="9"/>
      <color theme="0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9"/>
      <color theme="1"/>
      <name val="Arial"/>
      <family val="2"/>
      <charset val="238"/>
      <scheme val="minor"/>
    </font>
    <font>
      <i/>
      <sz val="8"/>
      <color theme="0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b/>
      <sz val="14"/>
      <color theme="2" tint="-0.499984740745262"/>
      <name val="Arial"/>
      <family val="2"/>
      <charset val="238"/>
      <scheme val="minor"/>
    </font>
    <font>
      <b/>
      <sz val="10"/>
      <color theme="2" tint="-0.499984740745262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sz val="14"/>
      <name val="Arial"/>
      <family val="2"/>
      <charset val="238"/>
      <scheme val="minor"/>
    </font>
    <font>
      <sz val="14"/>
      <name val="Arial"/>
      <family val="2"/>
      <charset val="238"/>
    </font>
    <font>
      <b/>
      <sz val="9"/>
      <color theme="2" tint="-0.499984740745262"/>
      <name val="Arial"/>
      <family val="2"/>
      <charset val="238"/>
      <scheme val="minor"/>
    </font>
    <font>
      <sz val="9"/>
      <color theme="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  <scheme val="minor"/>
    </font>
    <font>
      <sz val="9"/>
      <color rgb="FFFF0000"/>
      <name val="Arial"/>
      <family val="2"/>
      <charset val="238"/>
    </font>
    <font>
      <sz val="1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b/>
      <vertAlign val="subscript"/>
      <sz val="11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6"/>
      <color theme="3"/>
      <name val="Arial"/>
      <family val="2"/>
      <charset val="238"/>
      <scheme val="minor"/>
    </font>
    <font>
      <b/>
      <vertAlign val="subscript"/>
      <sz val="16"/>
      <color theme="3"/>
      <name val="Arial"/>
      <family val="2"/>
      <charset val="238"/>
      <scheme val="minor"/>
    </font>
    <font>
      <b/>
      <sz val="16"/>
      <color theme="4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sz val="9"/>
      <color rgb="FFFF0000"/>
      <name val="Arial"/>
      <family val="2"/>
      <charset val="238"/>
      <scheme val="minor"/>
    </font>
    <font>
      <b/>
      <sz val="9"/>
      <color rgb="FFFF000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b/>
      <sz val="11"/>
      <color rgb="FFE53A2E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trike/>
      <sz val="11"/>
      <color rgb="FF233060"/>
      <name val="Arial"/>
      <family val="2"/>
      <charset val="238"/>
      <scheme val="minor"/>
    </font>
    <font>
      <b/>
      <sz val="14"/>
      <color theme="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b/>
      <sz val="24"/>
      <color rgb="FFE53A2E"/>
      <name val="Arial"/>
      <family val="2"/>
      <charset val="238"/>
    </font>
    <font>
      <b/>
      <sz val="16"/>
      <color theme="3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sz val="11"/>
      <color theme="3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1" applyNumberFormat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9" fillId="4" borderId="5" applyNumberFormat="0" applyFont="0" applyAlignment="0" applyProtection="0"/>
    <xf numFmtId="0" fontId="19" fillId="0" borderId="6" applyNumberFormat="0" applyFill="0" applyAlignment="0" applyProtection="0"/>
    <xf numFmtId="0" fontId="20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7" borderId="7" applyNumberFormat="0" applyAlignment="0" applyProtection="0"/>
    <xf numFmtId="0" fontId="22" fillId="13" borderId="7" applyNumberFormat="0" applyAlignment="0" applyProtection="0"/>
    <xf numFmtId="0" fontId="23" fillId="13" borderId="8" applyNumberFormat="0" applyAlignment="0" applyProtection="0"/>
    <xf numFmtId="0" fontId="24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9" fontId="28" fillId="0" borderId="0" applyFont="0" applyFill="0" applyBorder="0" applyAlignment="0" applyProtection="0"/>
    <xf numFmtId="0" fontId="52" fillId="0" borderId="0"/>
    <xf numFmtId="0" fontId="8" fillId="0" borderId="0"/>
    <xf numFmtId="9" fontId="8" fillId="0" borderId="0" applyFont="0" applyFill="0" applyBorder="0" applyAlignment="0" applyProtection="0"/>
    <xf numFmtId="0" fontId="55" fillId="0" borderId="0"/>
    <xf numFmtId="4" fontId="57" fillId="20" borderId="29" applyNumberFormat="0" applyProtection="0">
      <alignment horizontal="left" vertical="center" indent="1"/>
    </xf>
    <xf numFmtId="0" fontId="5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4" fontId="58" fillId="7" borderId="29" applyNumberFormat="0" applyProtection="0">
      <alignment vertical="center"/>
    </xf>
    <xf numFmtId="4" fontId="58" fillId="21" borderId="29" applyNumberFormat="0" applyProtection="0">
      <alignment horizontal="left" vertical="center" indent="1"/>
    </xf>
    <xf numFmtId="4" fontId="58" fillId="22" borderId="0" applyNumberFormat="0" applyProtection="0">
      <alignment horizontal="left" vertical="center" indent="1"/>
    </xf>
    <xf numFmtId="4" fontId="57" fillId="23" borderId="29" applyNumberFormat="0" applyProtection="0">
      <alignment horizontal="right" vertical="center"/>
    </xf>
    <xf numFmtId="0" fontId="8" fillId="0" borderId="0"/>
    <xf numFmtId="0" fontId="7" fillId="0" borderId="0"/>
    <xf numFmtId="0" fontId="8" fillId="0" borderId="0"/>
    <xf numFmtId="2" fontId="8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4" fontId="60" fillId="21" borderId="29" applyNumberFormat="0" applyProtection="0">
      <alignment vertical="center"/>
    </xf>
    <xf numFmtId="0" fontId="58" fillId="21" borderId="29" applyNumberFormat="0" applyProtection="0">
      <alignment horizontal="left" vertical="top" indent="1"/>
    </xf>
    <xf numFmtId="4" fontId="57" fillId="8" borderId="29" applyNumberFormat="0" applyProtection="0">
      <alignment horizontal="right" vertical="center"/>
    </xf>
    <xf numFmtId="4" fontId="57" fillId="3" borderId="29" applyNumberFormat="0" applyProtection="0">
      <alignment horizontal="right" vertical="center"/>
    </xf>
    <xf numFmtId="4" fontId="57" fillId="17" borderId="29" applyNumberFormat="0" applyProtection="0">
      <alignment horizontal="right" vertical="center"/>
    </xf>
    <xf numFmtId="4" fontId="57" fillId="10" borderId="29" applyNumberFormat="0" applyProtection="0">
      <alignment horizontal="right" vertical="center"/>
    </xf>
    <xf numFmtId="4" fontId="57" fillId="24" borderId="29" applyNumberFormat="0" applyProtection="0">
      <alignment horizontal="right" vertical="center"/>
    </xf>
    <xf numFmtId="4" fontId="57" fillId="9" borderId="29" applyNumberFormat="0" applyProtection="0">
      <alignment horizontal="right" vertical="center"/>
    </xf>
    <xf numFmtId="4" fontId="57" fillId="25" borderId="29" applyNumberFormat="0" applyProtection="0">
      <alignment horizontal="right" vertical="center"/>
    </xf>
    <xf numFmtId="4" fontId="57" fillId="26" borderId="29" applyNumberFormat="0" applyProtection="0">
      <alignment horizontal="right" vertical="center"/>
    </xf>
    <xf numFmtId="4" fontId="57" fillId="27" borderId="29" applyNumberFormat="0" applyProtection="0">
      <alignment horizontal="right" vertical="center"/>
    </xf>
    <xf numFmtId="4" fontId="58" fillId="0" borderId="0" applyNumberFormat="0" applyProtection="0">
      <alignment horizontal="left" vertical="center" indent="1"/>
    </xf>
    <xf numFmtId="4" fontId="57" fillId="23" borderId="0" applyNumberFormat="0" applyProtection="0">
      <alignment horizontal="left" vertical="center" indent="1"/>
    </xf>
    <xf numFmtId="4" fontId="61" fillId="28" borderId="0" applyNumberFormat="0" applyProtection="0">
      <alignment horizontal="left" vertical="center" indent="1"/>
    </xf>
    <xf numFmtId="4" fontId="57" fillId="20" borderId="29" applyNumberFormat="0" applyProtection="0">
      <alignment horizontal="right" vertical="center"/>
    </xf>
    <xf numFmtId="4" fontId="62" fillId="23" borderId="0" applyNumberFormat="0" applyProtection="0">
      <alignment horizontal="left" vertical="center" indent="1"/>
    </xf>
    <xf numFmtId="4" fontId="62" fillId="22" borderId="0" applyNumberFormat="0" applyProtection="0">
      <alignment horizontal="left" vertical="center" indent="1"/>
    </xf>
    <xf numFmtId="0" fontId="8" fillId="28" borderId="29" applyNumberFormat="0" applyProtection="0">
      <alignment horizontal="left" vertical="center" indent="1"/>
    </xf>
    <xf numFmtId="0" fontId="8" fillId="28" borderId="29" applyNumberFormat="0" applyProtection="0">
      <alignment horizontal="left" vertical="top" indent="1"/>
    </xf>
    <xf numFmtId="0" fontId="8" fillId="22" borderId="29" applyNumberFormat="0" applyProtection="0">
      <alignment horizontal="left" vertical="center" indent="1"/>
    </xf>
    <xf numFmtId="0" fontId="8" fillId="22" borderId="29" applyNumberFormat="0" applyProtection="0">
      <alignment horizontal="left" vertical="top" indent="1"/>
    </xf>
    <xf numFmtId="0" fontId="8" fillId="29" borderId="29" applyNumberFormat="0" applyProtection="0">
      <alignment horizontal="left" vertical="center" indent="1"/>
    </xf>
    <xf numFmtId="0" fontId="8" fillId="29" borderId="29" applyNumberFormat="0" applyProtection="0">
      <alignment horizontal="left" vertical="top" indent="1"/>
    </xf>
    <xf numFmtId="0" fontId="8" fillId="30" borderId="29" applyNumberFormat="0" applyProtection="0">
      <alignment horizontal="left" vertical="center" indent="1"/>
    </xf>
    <xf numFmtId="0" fontId="8" fillId="30" borderId="29" applyNumberFormat="0" applyProtection="0">
      <alignment horizontal="left" vertical="top" indent="1"/>
    </xf>
    <xf numFmtId="4" fontId="57" fillId="31" borderId="29" applyNumberFormat="0" applyProtection="0">
      <alignment vertical="center"/>
    </xf>
    <xf numFmtId="4" fontId="63" fillId="31" borderId="29" applyNumberFormat="0" applyProtection="0">
      <alignment vertical="center"/>
    </xf>
    <xf numFmtId="4" fontId="57" fillId="31" borderId="29" applyNumberFormat="0" applyProtection="0">
      <alignment horizontal="left" vertical="center" indent="1"/>
    </xf>
    <xf numFmtId="0" fontId="57" fillId="31" borderId="29" applyNumberFormat="0" applyProtection="0">
      <alignment horizontal="left" vertical="top" indent="1"/>
    </xf>
    <xf numFmtId="4" fontId="63" fillId="23" borderId="29" applyNumberFormat="0" applyProtection="0">
      <alignment horizontal="right" vertical="center"/>
    </xf>
    <xf numFmtId="0" fontId="57" fillId="22" borderId="29" applyNumberFormat="0" applyProtection="0">
      <alignment horizontal="left" vertical="top" indent="1"/>
    </xf>
    <xf numFmtId="4" fontId="64" fillId="0" borderId="0" applyNumberFormat="0" applyProtection="0">
      <alignment horizontal="left" vertical="center" indent="1"/>
    </xf>
    <xf numFmtId="4" fontId="65" fillId="23" borderId="29" applyNumberFormat="0" applyProtection="0">
      <alignment horizontal="right"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32" borderId="30" applyNumberFormat="0" applyFont="0" applyFill="0" applyAlignment="0" applyProtection="0"/>
    <xf numFmtId="0" fontId="52" fillId="32" borderId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3" fontId="52" fillId="32" borderId="0" applyFont="0" applyFill="0" applyBorder="0" applyAlignment="0" applyProtection="0"/>
    <xf numFmtId="0" fontId="66" fillId="32" borderId="0" applyNumberFormat="0" applyFont="0" applyFill="0" applyBorder="0" applyAlignment="0" applyProtection="0"/>
    <xf numFmtId="0" fontId="66" fillId="32" borderId="0" applyNumberFormat="0" applyFont="0" applyFill="0" applyBorder="0" applyAlignment="0" applyProtection="0"/>
    <xf numFmtId="168" fontId="52" fillId="32" borderId="0" applyFont="0" applyFill="0" applyBorder="0" applyAlignment="0" applyProtection="0"/>
    <xf numFmtId="0" fontId="59" fillId="0" borderId="0" applyNumberFormat="0" applyFill="0" applyBorder="0" applyAlignment="0" applyProtection="0"/>
    <xf numFmtId="2" fontId="52" fillId="32" borderId="0" applyFont="0" applyFill="0" applyBorder="0" applyAlignment="0" applyProtection="0"/>
    <xf numFmtId="0" fontId="67" fillId="32" borderId="0" applyNumberFormat="0" applyFill="0" applyBorder="0" applyAlignment="0" applyProtection="0"/>
    <xf numFmtId="0" fontId="68" fillId="32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" fontId="69" fillId="0" borderId="0">
      <alignment horizontal="left"/>
      <protection hidden="1"/>
    </xf>
    <xf numFmtId="1" fontId="70" fillId="0" borderId="0"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164" fontId="31" fillId="0" borderId="0" xfId="0" applyNumberFormat="1" applyFont="1"/>
    <xf numFmtId="0" fontId="27" fillId="0" borderId="0" xfId="0" applyFont="1"/>
    <xf numFmtId="0" fontId="34" fillId="0" borderId="0" xfId="0" applyFont="1" applyAlignment="1">
      <alignment horizontal="right" vertical="top"/>
    </xf>
    <xf numFmtId="0" fontId="30" fillId="0" borderId="0" xfId="0" applyFont="1"/>
    <xf numFmtId="164" fontId="29" fillId="0" borderId="12" xfId="0" applyNumberFormat="1" applyFont="1" applyBorder="1"/>
    <xf numFmtId="0" fontId="31" fillId="0" borderId="0" xfId="0" applyFont="1" applyAlignment="1">
      <alignment vertical="center"/>
    </xf>
    <xf numFmtId="0" fontId="29" fillId="0" borderId="0" xfId="0" applyFont="1"/>
    <xf numFmtId="164" fontId="29" fillId="0" borderId="0" xfId="0" applyNumberFormat="1" applyFont="1"/>
    <xf numFmtId="0" fontId="31" fillId="0" borderId="0" xfId="0" applyFont="1" applyAlignment="1">
      <alignment horizontal="right"/>
    </xf>
    <xf numFmtId="0" fontId="33" fillId="0" borderId="0" xfId="0" applyFont="1"/>
    <xf numFmtId="9" fontId="33" fillId="0" borderId="0" xfId="41" applyFont="1" applyFill="1" applyBorder="1"/>
    <xf numFmtId="164" fontId="29" fillId="0" borderId="9" xfId="0" applyNumberFormat="1" applyFont="1" applyBorder="1"/>
    <xf numFmtId="0" fontId="29" fillId="19" borderId="9" xfId="0" applyFont="1" applyFill="1" applyBorder="1"/>
    <xf numFmtId="0" fontId="29" fillId="0" borderId="12" xfId="0" applyFont="1" applyBorder="1" applyAlignment="1">
      <alignment horizontal="left" vertical="center" indent="1"/>
    </xf>
    <xf numFmtId="0" fontId="29" fillId="19" borderId="0" xfId="0" applyFont="1" applyFill="1"/>
    <xf numFmtId="0" fontId="29" fillId="0" borderId="0" xfId="0" applyFont="1" applyAlignment="1">
      <alignment horizontal="left" indent="1"/>
    </xf>
    <xf numFmtId="0" fontId="29" fillId="0" borderId="0" xfId="0" applyFont="1" applyAlignment="1">
      <alignment horizontal="left" vertical="center" indent="1"/>
    </xf>
    <xf numFmtId="164" fontId="29" fillId="0" borderId="13" xfId="0" applyNumberFormat="1" applyFont="1" applyBorder="1"/>
    <xf numFmtId="164" fontId="29" fillId="0" borderId="11" xfId="0" applyNumberFormat="1" applyFont="1" applyBorder="1"/>
    <xf numFmtId="164" fontId="29" fillId="0" borderId="22" xfId="0" applyNumberFormat="1" applyFont="1" applyBorder="1"/>
    <xf numFmtId="0" fontId="31" fillId="0" borderId="0" xfId="0" applyFont="1"/>
    <xf numFmtId="164" fontId="29" fillId="0" borderId="24" xfId="0" applyNumberFormat="1" applyFont="1" applyBorder="1"/>
    <xf numFmtId="164" fontId="33" fillId="0" borderId="0" xfId="0" applyNumberFormat="1" applyFont="1"/>
    <xf numFmtId="0" fontId="29" fillId="0" borderId="21" xfId="0" applyFont="1" applyBorder="1" applyAlignment="1">
      <alignment horizontal="left" vertical="center" indent="1"/>
    </xf>
    <xf numFmtId="0" fontId="31" fillId="19" borderId="0" xfId="0" applyFont="1" applyFill="1" applyAlignment="1">
      <alignment horizontal="right"/>
    </xf>
    <xf numFmtId="0" fontId="29" fillId="0" borderId="13" xfId="0" applyFont="1" applyBorder="1" applyAlignment="1">
      <alignment horizontal="left" vertical="center" indent="1"/>
    </xf>
    <xf numFmtId="0" fontId="29" fillId="0" borderId="11" xfId="0" applyFont="1" applyBorder="1" applyAlignment="1">
      <alignment horizontal="left" vertical="center" indent="1"/>
    </xf>
    <xf numFmtId="0" fontId="31" fillId="19" borderId="17" xfId="0" applyFont="1" applyFill="1" applyBorder="1" applyAlignment="1">
      <alignment horizontal="center"/>
    </xf>
    <xf numFmtId="0" fontId="31" fillId="19" borderId="18" xfId="0" applyFont="1" applyFill="1" applyBorder="1" applyAlignment="1">
      <alignment horizontal="center"/>
    </xf>
    <xf numFmtId="164" fontId="31" fillId="18" borderId="24" xfId="0" applyNumberFormat="1" applyFont="1" applyFill="1" applyBorder="1"/>
    <xf numFmtId="164" fontId="31" fillId="18" borderId="9" xfId="0" applyNumberFormat="1" applyFont="1" applyFill="1" applyBorder="1"/>
    <xf numFmtId="0" fontId="29" fillId="0" borderId="10" xfId="0" applyFont="1" applyBorder="1" applyAlignment="1">
      <alignment horizontal="left" vertical="center" indent="1"/>
    </xf>
    <xf numFmtId="0" fontId="29" fillId="19" borderId="0" xfId="0" applyFont="1" applyFill="1" applyAlignment="1">
      <alignment horizontal="right" vertical="center"/>
    </xf>
    <xf numFmtId="0" fontId="31" fillId="19" borderId="14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/>
    </xf>
    <xf numFmtId="164" fontId="31" fillId="0" borderId="0" xfId="0" applyNumberFormat="1" applyFont="1" applyAlignment="1">
      <alignment horizontal="center"/>
    </xf>
    <xf numFmtId="167" fontId="29" fillId="0" borderId="0" xfId="41" applyNumberFormat="1" applyFont="1" applyFill="1" applyBorder="1"/>
    <xf numFmtId="167" fontId="29" fillId="0" borderId="13" xfId="0" applyNumberFormat="1" applyFont="1" applyBorder="1" applyAlignment="1">
      <alignment vertical="center"/>
    </xf>
    <xf numFmtId="167" fontId="29" fillId="0" borderId="11" xfId="0" applyNumberFormat="1" applyFont="1" applyBorder="1" applyAlignment="1">
      <alignment vertical="center"/>
    </xf>
    <xf numFmtId="167" fontId="29" fillId="0" borderId="0" xfId="0" applyNumberFormat="1" applyFont="1"/>
    <xf numFmtId="167" fontId="29" fillId="18" borderId="13" xfId="41" applyNumberFormat="1" applyFont="1" applyFill="1" applyBorder="1" applyAlignment="1"/>
    <xf numFmtId="167" fontId="29" fillId="18" borderId="13" xfId="0" applyNumberFormat="1" applyFont="1" applyFill="1" applyBorder="1" applyAlignment="1">
      <alignment vertical="center"/>
    </xf>
    <xf numFmtId="0" fontId="29" fillId="19" borderId="15" xfId="0" applyFont="1" applyFill="1" applyBorder="1"/>
    <xf numFmtId="0" fontId="33" fillId="0" borderId="0" xfId="41" applyNumberFormat="1" applyFont="1" applyFill="1" applyBorder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32" fillId="0" borderId="0" xfId="0" applyNumberFormat="1" applyFont="1"/>
    <xf numFmtId="164" fontId="29" fillId="0" borderId="23" xfId="0" applyNumberFormat="1" applyFont="1" applyBorder="1" applyAlignment="1">
      <alignment vertical="center"/>
    </xf>
    <xf numFmtId="164" fontId="29" fillId="0" borderId="25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33" fillId="0" borderId="0" xfId="41" applyNumberFormat="1" applyFont="1" applyFill="1" applyBorder="1" applyAlignment="1"/>
    <xf numFmtId="0" fontId="29" fillId="0" borderId="0" xfId="0" applyFont="1" applyAlignment="1">
      <alignment wrapText="1"/>
    </xf>
    <xf numFmtId="0" fontId="31" fillId="19" borderId="9" xfId="0" applyFont="1" applyFill="1" applyBorder="1" applyAlignment="1">
      <alignment horizontal="center"/>
    </xf>
    <xf numFmtId="0" fontId="31" fillId="19" borderId="19" xfId="0" applyFont="1" applyFill="1" applyBorder="1" applyAlignment="1">
      <alignment horizontal="center"/>
    </xf>
    <xf numFmtId="49" fontId="44" fillId="0" borderId="0" xfId="0" applyNumberFormat="1" applyFont="1" applyAlignment="1">
      <alignment horizontal="right"/>
    </xf>
    <xf numFmtId="0" fontId="26" fillId="0" borderId="0" xfId="0" applyFont="1"/>
    <xf numFmtId="0" fontId="39" fillId="0" borderId="0" xfId="0" applyFont="1"/>
    <xf numFmtId="164" fontId="39" fillId="0" borderId="0" xfId="0" applyNumberFormat="1" applyFont="1"/>
    <xf numFmtId="165" fontId="29" fillId="0" borderId="0" xfId="0" applyNumberFormat="1" applyFont="1" applyAlignment="1">
      <alignment horizontal="right"/>
    </xf>
    <xf numFmtId="0" fontId="34" fillId="0" borderId="0" xfId="0" applyFont="1" applyAlignment="1">
      <alignment vertical="top"/>
    </xf>
    <xf numFmtId="0" fontId="47" fillId="0" borderId="0" xfId="0" applyFont="1"/>
    <xf numFmtId="0" fontId="50" fillId="0" borderId="0" xfId="0" applyFont="1"/>
    <xf numFmtId="0" fontId="49" fillId="0" borderId="0" xfId="0" applyFont="1"/>
    <xf numFmtId="0" fontId="25" fillId="0" borderId="0" xfId="0" applyFont="1"/>
    <xf numFmtId="0" fontId="48" fillId="0" borderId="0" xfId="0" applyFont="1"/>
    <xf numFmtId="0" fontId="46" fillId="0" borderId="0" xfId="0" applyFont="1"/>
    <xf numFmtId="0" fontId="45" fillId="0" borderId="0" xfId="0" applyFont="1"/>
    <xf numFmtId="0" fontId="46" fillId="0" borderId="0" xfId="0" applyFont="1" applyAlignment="1">
      <alignment vertical="top"/>
    </xf>
    <xf numFmtId="0" fontId="43" fillId="0" borderId="0" xfId="0" applyFont="1"/>
    <xf numFmtId="0" fontId="44" fillId="0" borderId="0" xfId="0" applyFont="1" applyAlignment="1">
      <alignment horizontal="right"/>
    </xf>
    <xf numFmtId="164" fontId="29" fillId="0" borderId="23" xfId="0" applyNumberFormat="1" applyFont="1" applyBorder="1"/>
    <xf numFmtId="167" fontId="29" fillId="0" borderId="13" xfId="41" applyNumberFormat="1" applyFont="1" applyFill="1" applyBorder="1" applyAlignment="1"/>
    <xf numFmtId="167" fontId="29" fillId="0" borderId="13" xfId="41" applyNumberFormat="1" applyFont="1" applyFill="1" applyBorder="1"/>
    <xf numFmtId="167" fontId="29" fillId="0" borderId="11" xfId="41" applyNumberFormat="1" applyFont="1" applyFill="1" applyBorder="1" applyAlignment="1"/>
    <xf numFmtId="167" fontId="29" fillId="0" borderId="11" xfId="41" applyNumberFormat="1" applyFont="1" applyFill="1" applyBorder="1"/>
    <xf numFmtId="167" fontId="29" fillId="0" borderId="12" xfId="41" applyNumberFormat="1" applyFont="1" applyFill="1" applyBorder="1"/>
    <xf numFmtId="166" fontId="29" fillId="0" borderId="0" xfId="0" applyNumberFormat="1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166" fontId="33" fillId="0" borderId="0" xfId="0" applyNumberFormat="1" applyFont="1"/>
    <xf numFmtId="167" fontId="33" fillId="0" borderId="0" xfId="41" applyNumberFormat="1" applyFont="1" applyFill="1" applyBorder="1"/>
    <xf numFmtId="167" fontId="33" fillId="0" borderId="0" xfId="41" applyNumberFormat="1" applyFont="1" applyFill="1"/>
    <xf numFmtId="167" fontId="33" fillId="0" borderId="0" xfId="0" applyNumberFormat="1" applyFont="1"/>
    <xf numFmtId="0" fontId="33" fillId="0" borderId="0" xfId="41" applyNumberFormat="1" applyFont="1" applyFill="1" applyAlignment="1"/>
    <xf numFmtId="0" fontId="51" fillId="0" borderId="0" xfId="0" applyFont="1"/>
    <xf numFmtId="164" fontId="51" fillId="0" borderId="0" xfId="0" applyNumberFormat="1" applyFont="1"/>
    <xf numFmtId="9" fontId="33" fillId="0" borderId="0" xfId="41" applyFont="1" applyFill="1"/>
    <xf numFmtId="0" fontId="32" fillId="0" borderId="0" xfId="42" applyFont="1" applyAlignment="1">
      <alignment horizontal="right"/>
    </xf>
    <xf numFmtId="0" fontId="53" fillId="0" borderId="0" xfId="0" applyFont="1"/>
    <xf numFmtId="9" fontId="26" fillId="0" borderId="0" xfId="41" applyFont="1" applyFill="1"/>
    <xf numFmtId="0" fontId="33" fillId="0" borderId="0" xfId="0" applyFont="1" applyAlignment="1">
      <alignment horizontal="left" indent="1"/>
    </xf>
    <xf numFmtId="167" fontId="26" fillId="0" borderId="0" xfId="41" applyNumberFormat="1" applyFont="1" applyFill="1"/>
    <xf numFmtId="0" fontId="34" fillId="0" borderId="0" xfId="0" applyFont="1"/>
    <xf numFmtId="9" fontId="26" fillId="0" borderId="0" xfId="41" applyFont="1" applyFill="1" applyAlignment="1"/>
    <xf numFmtId="9" fontId="29" fillId="0" borderId="0" xfId="41" applyFont="1" applyFill="1" applyBorder="1"/>
    <xf numFmtId="0" fontId="26" fillId="0" borderId="0" xfId="0" applyFont="1" applyAlignment="1">
      <alignment horizontal="center"/>
    </xf>
    <xf numFmtId="167" fontId="29" fillId="0" borderId="0" xfId="41" applyNumberFormat="1" applyFont="1" applyFill="1"/>
    <xf numFmtId="164" fontId="26" fillId="0" borderId="0" xfId="0" applyNumberFormat="1" applyFont="1"/>
    <xf numFmtId="167" fontId="29" fillId="0" borderId="0" xfId="41" applyNumberFormat="1" applyFont="1" applyFill="1" applyBorder="1" applyAlignment="1"/>
    <xf numFmtId="0" fontId="31" fillId="0" borderId="0" xfId="0" applyFont="1" applyAlignment="1">
      <alignment horizontal="center" vertical="center" wrapText="1"/>
    </xf>
    <xf numFmtId="164" fontId="53" fillId="0" borderId="0" xfId="0" applyNumberFormat="1" applyFont="1"/>
    <xf numFmtId="164" fontId="71" fillId="0" borderId="0" xfId="0" applyNumberFormat="1" applyFont="1"/>
    <xf numFmtId="164" fontId="72" fillId="0" borderId="0" xfId="0" applyNumberFormat="1" applyFont="1"/>
    <xf numFmtId="9" fontId="72" fillId="0" borderId="0" xfId="41" applyFont="1" applyFill="1" applyBorder="1"/>
    <xf numFmtId="9" fontId="71" fillId="0" borderId="0" xfId="41" applyFont="1" applyFill="1"/>
    <xf numFmtId="9" fontId="53" fillId="0" borderId="0" xfId="41" applyFont="1" applyFill="1"/>
    <xf numFmtId="10" fontId="26" fillId="0" borderId="0" xfId="41" applyNumberFormat="1" applyFont="1" applyFill="1"/>
    <xf numFmtId="9" fontId="31" fillId="0" borderId="0" xfId="41" applyFont="1" applyFill="1" applyBorder="1"/>
    <xf numFmtId="0" fontId="73" fillId="0" borderId="0" xfId="0" applyFont="1"/>
    <xf numFmtId="0" fontId="33" fillId="33" borderId="0" xfId="0" applyFont="1" applyFill="1"/>
    <xf numFmtId="0" fontId="40" fillId="0" borderId="0" xfId="0" applyFont="1"/>
    <xf numFmtId="0" fontId="27" fillId="0" borderId="0" xfId="43" applyFont="1"/>
    <xf numFmtId="49" fontId="27" fillId="0" borderId="0" xfId="43" applyNumberFormat="1" applyFont="1" applyAlignment="1">
      <alignment horizontal="right" vertical="center"/>
    </xf>
    <xf numFmtId="0" fontId="74" fillId="0" borderId="0" xfId="43" applyFont="1"/>
    <xf numFmtId="0" fontId="29" fillId="0" borderId="0" xfId="43" applyFont="1"/>
    <xf numFmtId="0" fontId="46" fillId="0" borderId="0" xfId="0" applyFont="1" applyAlignment="1">
      <alignment vertical="top" wrapText="1"/>
    </xf>
    <xf numFmtId="0" fontId="45" fillId="0" borderId="0" xfId="0" applyFont="1" applyAlignment="1">
      <alignment vertical="top"/>
    </xf>
    <xf numFmtId="169" fontId="0" fillId="0" borderId="0" xfId="0" applyNumberFormat="1"/>
    <xf numFmtId="166" fontId="0" fillId="0" borderId="0" xfId="0" applyNumberFormat="1"/>
    <xf numFmtId="9" fontId="29" fillId="0" borderId="0" xfId="41" applyFont="1" applyFill="1" applyBorder="1" applyAlignment="1"/>
    <xf numFmtId="0" fontId="29" fillId="0" borderId="0" xfId="150" applyFont="1"/>
    <xf numFmtId="164" fontId="29" fillId="0" borderId="0" xfId="150" applyNumberFormat="1" applyFont="1"/>
    <xf numFmtId="0" fontId="31" fillId="33" borderId="31" xfId="0" applyFont="1" applyFill="1" applyBorder="1" applyAlignment="1">
      <alignment horizontal="center" vertical="center"/>
    </xf>
    <xf numFmtId="0" fontId="29" fillId="33" borderId="31" xfId="0" applyFont="1" applyFill="1" applyBorder="1" applyAlignment="1">
      <alignment horizontal="left" indent="1"/>
    </xf>
    <xf numFmtId="0" fontId="31" fillId="33" borderId="31" xfId="0" applyFont="1" applyFill="1" applyBorder="1" applyAlignment="1">
      <alignment vertical="center" wrapText="1"/>
    </xf>
    <xf numFmtId="0" fontId="31" fillId="33" borderId="31" xfId="0" applyFont="1" applyFill="1" applyBorder="1" applyAlignment="1">
      <alignment vertical="center"/>
    </xf>
    <xf numFmtId="0" fontId="29" fillId="33" borderId="31" xfId="0" applyFont="1" applyFill="1" applyBorder="1" applyAlignment="1">
      <alignment horizontal="left" wrapText="1" indent="1"/>
    </xf>
    <xf numFmtId="0" fontId="29" fillId="33" borderId="31" xfId="0" applyFont="1" applyFill="1" applyBorder="1" applyAlignment="1">
      <alignment horizontal="left" vertical="center" indent="1"/>
    </xf>
    <xf numFmtId="0" fontId="31" fillId="33" borderId="32" xfId="0" applyFont="1" applyFill="1" applyBorder="1" applyAlignment="1">
      <alignment vertical="center" wrapText="1"/>
    </xf>
    <xf numFmtId="0" fontId="78" fillId="0" borderId="0" xfId="43" applyFont="1" applyAlignment="1">
      <alignment horizontal="left" vertical="top"/>
    </xf>
    <xf numFmtId="0" fontId="78" fillId="0" borderId="0" xfId="0" applyFont="1" applyAlignment="1">
      <alignment horizontal="left" vertical="top"/>
    </xf>
    <xf numFmtId="0" fontId="78" fillId="0" borderId="0" xfId="0" applyFont="1"/>
    <xf numFmtId="0" fontId="78" fillId="0" borderId="0" xfId="43" applyFont="1"/>
    <xf numFmtId="0" fontId="80" fillId="0" borderId="0" xfId="0" applyFont="1"/>
    <xf numFmtId="0" fontId="31" fillId="33" borderId="31" xfId="0" applyFont="1" applyFill="1" applyBorder="1" applyAlignment="1">
      <alignment horizontal="right" vertic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77" fillId="0" borderId="0" xfId="0" applyFont="1"/>
    <xf numFmtId="0" fontId="81" fillId="0" borderId="0" xfId="43" applyFont="1"/>
    <xf numFmtId="0" fontId="81" fillId="0" borderId="0" xfId="43" applyFont="1" applyAlignment="1">
      <alignment horizontal="left" vertical="center" indent="1"/>
    </xf>
    <xf numFmtId="0" fontId="84" fillId="0" borderId="0" xfId="0" applyFont="1"/>
    <xf numFmtId="0" fontId="83" fillId="0" borderId="0" xfId="0" applyFont="1"/>
    <xf numFmtId="49" fontId="81" fillId="0" borderId="0" xfId="43" applyNumberFormat="1" applyFont="1" applyAlignment="1">
      <alignment horizontal="left" vertical="center"/>
    </xf>
    <xf numFmtId="0" fontId="81" fillId="0" borderId="0" xfId="43" applyFont="1" applyAlignment="1">
      <alignment horizontal="left" vertical="center"/>
    </xf>
    <xf numFmtId="0" fontId="81" fillId="0" borderId="0" xfId="43" applyFont="1" applyAlignment="1">
      <alignment horizontal="right" vertical="center"/>
    </xf>
    <xf numFmtId="164" fontId="29" fillId="33" borderId="31" xfId="0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top"/>
    </xf>
    <xf numFmtId="164" fontId="31" fillId="33" borderId="31" xfId="0" applyNumberFormat="1" applyFont="1" applyFill="1" applyBorder="1" applyAlignment="1">
      <alignment horizontal="right" vertical="top"/>
    </xf>
    <xf numFmtId="0" fontId="31" fillId="33" borderId="31" xfId="0" applyFont="1" applyFill="1" applyBorder="1" applyAlignment="1">
      <alignment horizontal="right" vertical="top"/>
    </xf>
    <xf numFmtId="0" fontId="31" fillId="33" borderId="32" xfId="0" applyFont="1" applyFill="1" applyBorder="1" applyAlignment="1">
      <alignment horizontal="right" vertical="top"/>
    </xf>
    <xf numFmtId="164" fontId="31" fillId="33" borderId="31" xfId="0" applyNumberFormat="1" applyFont="1" applyFill="1" applyBorder="1" applyAlignment="1">
      <alignment vertical="top"/>
    </xf>
    <xf numFmtId="164" fontId="29" fillId="33" borderId="31" xfId="0" applyNumberFormat="1" applyFont="1" applyFill="1" applyBorder="1" applyAlignment="1">
      <alignment vertical="top"/>
    </xf>
    <xf numFmtId="0" fontId="31" fillId="33" borderId="31" xfId="42" applyFont="1" applyFill="1" applyBorder="1" applyAlignment="1">
      <alignment horizontal="right" vertical="top"/>
    </xf>
    <xf numFmtId="0" fontId="29" fillId="33" borderId="31" xfId="0" applyFont="1" applyFill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167" fontId="31" fillId="33" borderId="31" xfId="41" applyNumberFormat="1" applyFont="1" applyFill="1" applyBorder="1" applyAlignment="1">
      <alignment vertical="top"/>
    </xf>
    <xf numFmtId="167" fontId="31" fillId="33" borderId="31" xfId="0" applyNumberFormat="1" applyFont="1" applyFill="1" applyBorder="1" applyAlignment="1">
      <alignment vertical="top"/>
    </xf>
    <xf numFmtId="167" fontId="29" fillId="33" borderId="31" xfId="0" applyNumberFormat="1" applyFont="1" applyFill="1" applyBorder="1" applyAlignment="1">
      <alignment vertical="top"/>
    </xf>
    <xf numFmtId="167" fontId="31" fillId="33" borderId="31" xfId="41" applyNumberFormat="1" applyFont="1" applyFill="1" applyBorder="1" applyAlignment="1">
      <alignment horizontal="right" vertical="top"/>
    </xf>
    <xf numFmtId="167" fontId="31" fillId="33" borderId="31" xfId="0" applyNumberFormat="1" applyFont="1" applyFill="1" applyBorder="1" applyAlignment="1">
      <alignment horizontal="right" vertical="top"/>
    </xf>
    <xf numFmtId="167" fontId="29" fillId="33" borderId="31" xfId="0" applyNumberFormat="1" applyFont="1" applyFill="1" applyBorder="1" applyAlignment="1">
      <alignment horizontal="right" vertical="top"/>
    </xf>
    <xf numFmtId="164" fontId="35" fillId="33" borderId="31" xfId="0" applyNumberFormat="1" applyFont="1" applyFill="1" applyBorder="1" applyAlignment="1">
      <alignment horizontal="right" vertical="top"/>
    </xf>
    <xf numFmtId="0" fontId="31" fillId="33" borderId="31" xfId="0" applyFont="1" applyFill="1" applyBorder="1" applyAlignment="1">
      <alignment horizontal="right" wrapText="1"/>
    </xf>
    <xf numFmtId="0" fontId="31" fillId="33" borderId="33" xfId="0" applyFont="1" applyFill="1" applyBorder="1" applyAlignment="1">
      <alignment horizontal="right" vertical="top"/>
    </xf>
    <xf numFmtId="0" fontId="8" fillId="0" borderId="0" xfId="0" applyFont="1"/>
    <xf numFmtId="0" fontId="40" fillId="0" borderId="0" xfId="0" applyFont="1" applyAlignment="1">
      <alignment horizontal="left" vertical="center"/>
    </xf>
    <xf numFmtId="0" fontId="27" fillId="0" borderId="0" xfId="0" applyFont="1" applyAlignment="1">
      <alignment horizontal="right"/>
    </xf>
    <xf numFmtId="0" fontId="31" fillId="33" borderId="31" xfId="0" applyFont="1" applyFill="1" applyBorder="1" applyAlignment="1">
      <alignment horizontal="left" vertical="top"/>
    </xf>
    <xf numFmtId="0" fontId="31" fillId="33" borderId="31" xfId="0" applyFont="1" applyFill="1" applyBorder="1" applyAlignment="1">
      <alignment horizontal="right" vertical="top" wrapText="1"/>
    </xf>
    <xf numFmtId="49" fontId="86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6" fillId="0" borderId="0" xfId="0" applyFont="1"/>
    <xf numFmtId="0" fontId="86" fillId="0" borderId="0" xfId="0" applyFont="1" applyAlignment="1">
      <alignment horizontal="right" vertical="center"/>
    </xf>
    <xf numFmtId="0" fontId="86" fillId="0" borderId="0" xfId="0" applyFont="1" applyAlignment="1">
      <alignment horizontal="left" vertical="center" indent="1"/>
    </xf>
    <xf numFmtId="49" fontId="86" fillId="0" borderId="0" xfId="43" applyNumberFormat="1" applyFont="1" applyAlignment="1">
      <alignment horizontal="left" vertical="center"/>
    </xf>
    <xf numFmtId="0" fontId="86" fillId="0" borderId="0" xfId="43" applyFont="1" applyAlignment="1">
      <alignment horizontal="left" vertical="center"/>
    </xf>
    <xf numFmtId="0" fontId="86" fillId="0" borderId="0" xfId="43" applyFont="1"/>
    <xf numFmtId="0" fontId="86" fillId="0" borderId="0" xfId="43" applyFont="1" applyAlignment="1">
      <alignment horizontal="left" vertical="center" indent="1"/>
    </xf>
    <xf numFmtId="0" fontId="86" fillId="0" borderId="0" xfId="43" applyFont="1" applyAlignment="1">
      <alignment horizontal="right" vertical="center"/>
    </xf>
    <xf numFmtId="0" fontId="86" fillId="0" borderId="0" xfId="0" applyFont="1" applyAlignment="1">
      <alignment horizontal="right"/>
    </xf>
    <xf numFmtId="0" fontId="87" fillId="0" borderId="0" xfId="0" applyFont="1"/>
    <xf numFmtId="0" fontId="88" fillId="0" borderId="0" xfId="0" applyFont="1"/>
    <xf numFmtId="0" fontId="30" fillId="0" borderId="0" xfId="0" applyFont="1" applyAlignment="1">
      <alignment horizontal="left"/>
    </xf>
    <xf numFmtId="0" fontId="88" fillId="0" borderId="0" xfId="150" applyFont="1"/>
    <xf numFmtId="49" fontId="39" fillId="0" borderId="0" xfId="0" applyNumberFormat="1" applyFont="1" applyAlignment="1">
      <alignment horizontal="right"/>
    </xf>
    <xf numFmtId="49" fontId="39" fillId="0" borderId="0" xfId="150" applyNumberFormat="1" applyFont="1" applyAlignment="1">
      <alignment horizontal="right"/>
    </xf>
    <xf numFmtId="9" fontId="31" fillId="33" borderId="31" xfId="41" applyFont="1" applyFill="1" applyBorder="1" applyAlignment="1">
      <alignment vertical="top"/>
    </xf>
    <xf numFmtId="9" fontId="29" fillId="33" borderId="31" xfId="41" applyFont="1" applyFill="1" applyBorder="1" applyAlignment="1">
      <alignment horizontal="right" vertical="top"/>
    </xf>
    <xf numFmtId="0" fontId="29" fillId="33" borderId="31" xfId="0" applyFont="1" applyFill="1" applyBorder="1" applyAlignment="1">
      <alignment vertical="top"/>
    </xf>
    <xf numFmtId="164" fontId="29" fillId="33" borderId="31" xfId="41" applyNumberFormat="1" applyFont="1" applyFill="1" applyBorder="1" applyAlignment="1">
      <alignment vertical="top"/>
    </xf>
    <xf numFmtId="0" fontId="31" fillId="33" borderId="31" xfId="0" applyFont="1" applyFill="1" applyBorder="1" applyAlignment="1">
      <alignment vertical="top"/>
    </xf>
    <xf numFmtId="0" fontId="31" fillId="33" borderId="31" xfId="0" applyFont="1" applyFill="1" applyBorder="1" applyAlignment="1">
      <alignment vertical="top" wrapText="1"/>
    </xf>
    <xf numFmtId="167" fontId="29" fillId="33" borderId="31" xfId="41" applyNumberFormat="1" applyFont="1" applyFill="1" applyBorder="1" applyAlignment="1">
      <alignment horizontal="right" vertical="top"/>
    </xf>
    <xf numFmtId="0" fontId="27" fillId="0" borderId="0" xfId="168" applyFont="1"/>
    <xf numFmtId="49" fontId="41" fillId="0" borderId="0" xfId="168" applyNumberFormat="1" applyFont="1" applyAlignment="1">
      <alignment vertical="center"/>
    </xf>
    <xf numFmtId="0" fontId="27" fillId="0" borderId="0" xfId="168" applyFont="1" applyAlignment="1">
      <alignment horizontal="left" vertical="center" indent="1"/>
    </xf>
    <xf numFmtId="0" fontId="27" fillId="0" borderId="0" xfId="168" applyFont="1" applyAlignment="1">
      <alignment horizontal="right" vertical="center"/>
    </xf>
    <xf numFmtId="0" fontId="40" fillId="0" borderId="0" xfId="168" applyFont="1"/>
    <xf numFmtId="0" fontId="38" fillId="0" borderId="0" xfId="168" applyFont="1"/>
    <xf numFmtId="0" fontId="38" fillId="0" borderId="0" xfId="168" applyFont="1" applyAlignment="1">
      <alignment horizontal="left" vertical="center" indent="1"/>
    </xf>
    <xf numFmtId="0" fontId="38" fillId="0" borderId="0" xfId="168" applyFont="1" applyAlignment="1">
      <alignment horizontal="right" vertical="center"/>
    </xf>
    <xf numFmtId="0" fontId="40" fillId="0" borderId="0" xfId="168" applyFont="1" applyAlignment="1">
      <alignment horizontal="center"/>
    </xf>
    <xf numFmtId="0" fontId="27" fillId="0" borderId="0" xfId="168" applyFont="1" applyAlignment="1">
      <alignment horizontal="left" vertical="center"/>
    </xf>
    <xf numFmtId="0" fontId="37" fillId="0" borderId="0" xfId="168" applyFont="1"/>
    <xf numFmtId="49" fontId="42" fillId="0" borderId="0" xfId="168" applyNumberFormat="1" applyFont="1" applyAlignment="1">
      <alignment vertical="center"/>
    </xf>
    <xf numFmtId="0" fontId="41" fillId="0" borderId="0" xfId="168" applyFont="1" applyAlignment="1">
      <alignment horizontal="center" vertical="center"/>
    </xf>
    <xf numFmtId="0" fontId="41" fillId="0" borderId="0" xfId="168" applyFont="1" applyAlignment="1">
      <alignment horizontal="left" vertical="center"/>
    </xf>
    <xf numFmtId="0" fontId="82" fillId="0" borderId="0" xfId="41" applyNumberFormat="1" applyFont="1" applyFill="1" applyBorder="1" applyAlignment="1"/>
    <xf numFmtId="166" fontId="82" fillId="0" borderId="0" xfId="0" applyNumberFormat="1" applyFont="1"/>
    <xf numFmtId="167" fontId="82" fillId="0" borderId="0" xfId="41" applyNumberFormat="1" applyFont="1" applyFill="1"/>
    <xf numFmtId="164" fontId="82" fillId="0" borderId="0" xfId="0" applyNumberFormat="1" applyFont="1"/>
    <xf numFmtId="0" fontId="31" fillId="33" borderId="34" xfId="0" applyFont="1" applyFill="1" applyBorder="1" applyAlignment="1">
      <alignment horizontal="right" vertical="top"/>
    </xf>
    <xf numFmtId="0" fontId="31" fillId="33" borderId="35" xfId="0" applyFont="1" applyFill="1" applyBorder="1" applyAlignment="1">
      <alignment horizontal="right" vertical="top"/>
    </xf>
    <xf numFmtId="164" fontId="29" fillId="33" borderId="34" xfId="0" applyNumberFormat="1" applyFont="1" applyFill="1" applyBorder="1" applyAlignment="1">
      <alignment horizontal="right" vertical="top"/>
    </xf>
    <xf numFmtId="164" fontId="29" fillId="33" borderId="35" xfId="0" applyNumberFormat="1" applyFont="1" applyFill="1" applyBorder="1" applyAlignment="1">
      <alignment horizontal="right" vertical="top"/>
    </xf>
    <xf numFmtId="164" fontId="31" fillId="33" borderId="34" xfId="0" applyNumberFormat="1" applyFont="1" applyFill="1" applyBorder="1" applyAlignment="1">
      <alignment horizontal="right" vertical="top"/>
    </xf>
    <xf numFmtId="164" fontId="31" fillId="33" borderId="35" xfId="0" applyNumberFormat="1" applyFont="1" applyFill="1" applyBorder="1" applyAlignment="1">
      <alignment horizontal="right" vertical="top"/>
    </xf>
    <xf numFmtId="164" fontId="31" fillId="33" borderId="34" xfId="0" applyNumberFormat="1" applyFont="1" applyFill="1" applyBorder="1" applyAlignment="1">
      <alignment vertical="top"/>
    </xf>
    <xf numFmtId="164" fontId="31" fillId="33" borderId="35" xfId="0" applyNumberFormat="1" applyFont="1" applyFill="1" applyBorder="1" applyAlignment="1">
      <alignment vertical="top"/>
    </xf>
    <xf numFmtId="164" fontId="29" fillId="33" borderId="34" xfId="0" applyNumberFormat="1" applyFont="1" applyFill="1" applyBorder="1" applyAlignment="1">
      <alignment vertical="top"/>
    </xf>
    <xf numFmtId="164" fontId="29" fillId="33" borderId="35" xfId="0" applyNumberFormat="1" applyFont="1" applyFill="1" applyBorder="1" applyAlignment="1">
      <alignment vertical="top"/>
    </xf>
    <xf numFmtId="0" fontId="31" fillId="33" borderId="34" xfId="0" applyFont="1" applyFill="1" applyBorder="1" applyAlignment="1">
      <alignment horizontal="right" vertical="center"/>
    </xf>
    <xf numFmtId="0" fontId="31" fillId="33" borderId="35" xfId="0" applyFont="1" applyFill="1" applyBorder="1" applyAlignment="1">
      <alignment horizontal="right" vertical="top" wrapText="1"/>
    </xf>
    <xf numFmtId="9" fontId="31" fillId="33" borderId="35" xfId="41" applyFont="1" applyFill="1" applyBorder="1" applyAlignment="1">
      <alignment vertical="top"/>
    </xf>
    <xf numFmtId="9" fontId="29" fillId="33" borderId="35" xfId="41" applyFont="1" applyFill="1" applyBorder="1" applyAlignment="1">
      <alignment horizontal="right" vertical="top"/>
    </xf>
    <xf numFmtId="0" fontId="94" fillId="0" borderId="0" xfId="0" applyFont="1" applyAlignment="1">
      <alignment horizontal="left" vertical="top"/>
    </xf>
    <xf numFmtId="0" fontId="95" fillId="0" borderId="0" xfId="172" applyFont="1"/>
    <xf numFmtId="49" fontId="8" fillId="0" borderId="0" xfId="0" applyNumberFormat="1" applyFont="1" applyAlignment="1">
      <alignment horizontal="right"/>
    </xf>
    <xf numFmtId="0" fontId="96" fillId="0" borderId="0" xfId="172" applyFont="1"/>
    <xf numFmtId="164" fontId="96" fillId="0" borderId="36" xfId="172" applyNumberFormat="1" applyFont="1" applyBorder="1"/>
    <xf numFmtId="167" fontId="96" fillId="0" borderId="36" xfId="173" applyNumberFormat="1" applyFont="1" applyBorder="1"/>
    <xf numFmtId="0" fontId="95" fillId="0" borderId="0" xfId="172" applyFont="1" applyAlignment="1">
      <alignment horizontal="right"/>
    </xf>
    <xf numFmtId="164" fontId="95" fillId="0" borderId="0" xfId="172" applyNumberFormat="1" applyFont="1"/>
    <xf numFmtId="167" fontId="55" fillId="0" borderId="0" xfId="173" applyNumberFormat="1" applyFont="1"/>
    <xf numFmtId="167" fontId="8" fillId="0" borderId="0" xfId="173" applyNumberFormat="1" applyFont="1"/>
    <xf numFmtId="164" fontId="96" fillId="0" borderId="0" xfId="172" applyNumberFormat="1" applyFont="1"/>
    <xf numFmtId="167" fontId="96" fillId="0" borderId="0" xfId="173" applyNumberFormat="1" applyFont="1"/>
    <xf numFmtId="0" fontId="96" fillId="0" borderId="0" xfId="172" applyFont="1" applyAlignment="1">
      <alignment horizontal="left"/>
    </xf>
    <xf numFmtId="0" fontId="31" fillId="33" borderId="0" xfId="0" applyFont="1" applyFill="1" applyAlignment="1">
      <alignment horizontal="left" vertical="top"/>
    </xf>
    <xf numFmtId="0" fontId="31" fillId="33" borderId="0" xfId="0" applyFont="1" applyFill="1" applyAlignment="1">
      <alignment horizontal="right" vertical="center"/>
    </xf>
    <xf numFmtId="164" fontId="31" fillId="33" borderId="0" xfId="0" applyNumberFormat="1" applyFont="1" applyFill="1" applyAlignment="1">
      <alignment horizontal="right" vertical="top"/>
    </xf>
    <xf numFmtId="0" fontId="29" fillId="33" borderId="32" xfId="0" applyFont="1" applyFill="1" applyBorder="1" applyAlignment="1">
      <alignment horizontal="left" indent="1"/>
    </xf>
    <xf numFmtId="164" fontId="29" fillId="33" borderId="32" xfId="0" applyNumberFormat="1" applyFont="1" applyFill="1" applyBorder="1" applyAlignment="1">
      <alignment horizontal="right" vertical="top"/>
    </xf>
    <xf numFmtId="0" fontId="29" fillId="33" borderId="33" xfId="0" applyFont="1" applyFill="1" applyBorder="1" applyAlignment="1">
      <alignment horizontal="left" indent="1"/>
    </xf>
    <xf numFmtId="164" fontId="29" fillId="33" borderId="33" xfId="0" applyNumberFormat="1" applyFont="1" applyFill="1" applyBorder="1" applyAlignment="1">
      <alignment horizontal="right" vertical="top"/>
    </xf>
    <xf numFmtId="9" fontId="33" fillId="33" borderId="0" xfId="41" applyFont="1" applyFill="1" applyBorder="1" applyAlignment="1">
      <alignment horizontal="right" vertical="top"/>
    </xf>
    <xf numFmtId="164" fontId="32" fillId="33" borderId="0" xfId="0" applyNumberFormat="1" applyFont="1" applyFill="1" applyAlignment="1">
      <alignment horizontal="right" vertical="top"/>
    </xf>
    <xf numFmtId="0" fontId="29" fillId="33" borderId="0" xfId="0" applyFont="1" applyFill="1" applyAlignment="1">
      <alignment horizontal="left" indent="1"/>
    </xf>
    <xf numFmtId="164" fontId="29" fillId="33" borderId="0" xfId="0" applyNumberFormat="1" applyFont="1" applyFill="1" applyAlignment="1">
      <alignment horizontal="right" vertical="top"/>
    </xf>
    <xf numFmtId="167" fontId="31" fillId="33" borderId="35" xfId="41" applyNumberFormat="1" applyFont="1" applyFill="1" applyBorder="1" applyAlignment="1">
      <alignment horizontal="right" vertical="top"/>
    </xf>
    <xf numFmtId="167" fontId="29" fillId="33" borderId="35" xfId="41" applyNumberFormat="1" applyFont="1" applyFill="1" applyBorder="1" applyAlignment="1">
      <alignment horizontal="right" vertical="top"/>
    </xf>
    <xf numFmtId="167" fontId="31" fillId="33" borderId="35" xfId="41" applyNumberFormat="1" applyFont="1" applyFill="1" applyBorder="1" applyAlignment="1">
      <alignment vertical="top"/>
    </xf>
    <xf numFmtId="167" fontId="29" fillId="33" borderId="35" xfId="41" applyNumberFormat="1" applyFont="1" applyFill="1" applyBorder="1" applyAlignment="1">
      <alignment vertical="top"/>
    </xf>
    <xf numFmtId="167" fontId="29" fillId="33" borderId="35" xfId="0" applyNumberFormat="1" applyFont="1" applyFill="1" applyBorder="1" applyAlignment="1">
      <alignment horizontal="right" vertical="top"/>
    </xf>
    <xf numFmtId="0" fontId="33" fillId="0" borderId="0" xfId="150" applyFont="1"/>
    <xf numFmtId="0" fontId="31" fillId="33" borderId="31" xfId="0" applyFont="1" applyFill="1" applyBorder="1" applyAlignment="1">
      <alignment horizontal="left" vertical="top" wrapText="1"/>
    </xf>
    <xf numFmtId="0" fontId="85" fillId="0" borderId="0" xfId="150" applyFont="1"/>
    <xf numFmtId="0" fontId="8" fillId="0" borderId="0" xfId="150"/>
    <xf numFmtId="0" fontId="55" fillId="0" borderId="0" xfId="150" applyFont="1"/>
    <xf numFmtId="0" fontId="98" fillId="0" borderId="0" xfId="152" applyFont="1" applyAlignment="1">
      <alignment horizontal="left"/>
    </xf>
    <xf numFmtId="49" fontId="98" fillId="0" borderId="0" xfId="152" applyNumberFormat="1" applyFont="1" applyAlignment="1">
      <alignment horizontal="right"/>
    </xf>
    <xf numFmtId="164" fontId="27" fillId="0" borderId="0" xfId="0" applyNumberFormat="1" applyFont="1"/>
    <xf numFmtId="0" fontId="89" fillId="0" borderId="0" xfId="174" applyFont="1" applyAlignment="1">
      <alignment horizontal="left" vertical="center" wrapText="1"/>
    </xf>
    <xf numFmtId="49" fontId="77" fillId="0" borderId="0" xfId="174" applyNumberFormat="1" applyFont="1" applyAlignment="1">
      <alignment vertical="top" wrapText="1"/>
    </xf>
    <xf numFmtId="164" fontId="39" fillId="0" borderId="0" xfId="150" applyNumberFormat="1" applyFont="1"/>
    <xf numFmtId="0" fontId="39" fillId="0" borderId="0" xfId="150" applyFont="1"/>
    <xf numFmtId="10" fontId="29" fillId="0" borderId="0" xfId="41" applyNumberFormat="1" applyFont="1" applyFill="1" applyBorder="1"/>
    <xf numFmtId="164" fontId="82" fillId="33" borderId="0" xfId="0" applyNumberFormat="1" applyFont="1" applyFill="1" applyAlignment="1">
      <alignment horizontal="right" vertical="top"/>
    </xf>
    <xf numFmtId="9" fontId="82" fillId="0" borderId="0" xfId="41" applyFont="1" applyFill="1" applyBorder="1"/>
    <xf numFmtId="164" fontId="83" fillId="33" borderId="0" xfId="0" applyNumberFormat="1" applyFont="1" applyFill="1" applyAlignment="1">
      <alignment horizontal="right" vertical="top"/>
    </xf>
    <xf numFmtId="166" fontId="82" fillId="33" borderId="0" xfId="41" applyNumberFormat="1" applyFont="1" applyFill="1" applyBorder="1" applyAlignment="1">
      <alignment horizontal="right" vertical="top"/>
    </xf>
    <xf numFmtId="1" fontId="33" fillId="33" borderId="0" xfId="41" applyNumberFormat="1" applyFont="1" applyFill="1" applyBorder="1" applyAlignment="1">
      <alignment horizontal="right" vertical="top"/>
    </xf>
    <xf numFmtId="10" fontId="33" fillId="0" borderId="0" xfId="41" applyNumberFormat="1" applyFont="1" applyFill="1" applyBorder="1"/>
    <xf numFmtId="164" fontId="29" fillId="0" borderId="0" xfId="41" applyNumberFormat="1" applyFont="1" applyFill="1" applyBorder="1"/>
    <xf numFmtId="0" fontId="55" fillId="0" borderId="0" xfId="0" applyFont="1"/>
    <xf numFmtId="0" fontId="91" fillId="0" borderId="0" xfId="168" applyFont="1" applyAlignment="1">
      <alignment horizontal="left" vertical="center" wrapText="1"/>
    </xf>
    <xf numFmtId="0" fontId="90" fillId="0" borderId="0" xfId="168" applyFont="1" applyAlignment="1">
      <alignment horizontal="left" vertical="center" wrapText="1"/>
    </xf>
    <xf numFmtId="0" fontId="75" fillId="0" borderId="0" xfId="168" applyFont="1" applyAlignment="1">
      <alignment horizontal="center"/>
    </xf>
    <xf numFmtId="49" fontId="75" fillId="0" borderId="0" xfId="168" applyNumberFormat="1" applyFont="1" applyAlignment="1">
      <alignment horizontal="center" vertical="center"/>
    </xf>
    <xf numFmtId="49" fontId="39" fillId="0" borderId="0" xfId="168" applyNumberFormat="1" applyFont="1" applyAlignment="1">
      <alignment horizontal="center" vertical="center"/>
    </xf>
    <xf numFmtId="0" fontId="46" fillId="0" borderId="0" xfId="43" applyFont="1" applyAlignment="1">
      <alignment horizontal="justify" vertical="top" wrapText="1"/>
    </xf>
    <xf numFmtId="0" fontId="46" fillId="0" borderId="0" xfId="0" applyFont="1" applyAlignment="1">
      <alignment vertical="top" wrapText="1"/>
    </xf>
    <xf numFmtId="0" fontId="96" fillId="0" borderId="0" xfId="172" applyFont="1" applyAlignment="1">
      <alignment horizontal="center" vertical="center"/>
    </xf>
    <xf numFmtId="164" fontId="31" fillId="33" borderId="31" xfId="0" applyNumberFormat="1" applyFont="1" applyFill="1" applyBorder="1" applyAlignment="1">
      <alignment horizontal="right" vertical="top"/>
    </xf>
    <xf numFmtId="0" fontId="29" fillId="33" borderId="31" xfId="0" applyFont="1" applyFill="1" applyBorder="1" applyAlignment="1">
      <alignment horizontal="left" vertical="center" wrapText="1" indent="1"/>
    </xf>
    <xf numFmtId="164" fontId="29" fillId="33" borderId="34" xfId="0" applyNumberFormat="1" applyFont="1" applyFill="1" applyBorder="1" applyAlignment="1">
      <alignment horizontal="center" vertical="top"/>
    </xf>
    <xf numFmtId="164" fontId="29" fillId="33" borderId="31" xfId="0" applyNumberFormat="1" applyFont="1" applyFill="1" applyBorder="1" applyAlignment="1">
      <alignment horizontal="center" vertical="top"/>
    </xf>
    <xf numFmtId="164" fontId="29" fillId="33" borderId="35" xfId="0" applyNumberFormat="1" applyFont="1" applyFill="1" applyBorder="1" applyAlignment="1">
      <alignment horizontal="center" vertical="top"/>
    </xf>
    <xf numFmtId="0" fontId="31" fillId="33" borderId="31" xfId="0" applyFont="1" applyFill="1" applyBorder="1" applyAlignment="1">
      <alignment horizontal="left" vertical="top"/>
    </xf>
    <xf numFmtId="0" fontId="31" fillId="33" borderId="34" xfId="0" applyFont="1" applyFill="1" applyBorder="1" applyAlignment="1">
      <alignment horizontal="center" vertical="top"/>
    </xf>
    <xf numFmtId="0" fontId="31" fillId="33" borderId="31" xfId="0" applyFont="1" applyFill="1" applyBorder="1" applyAlignment="1">
      <alignment horizontal="center" vertical="top"/>
    </xf>
    <xf numFmtId="0" fontId="31" fillId="33" borderId="35" xfId="0" applyFont="1" applyFill="1" applyBorder="1" applyAlignment="1">
      <alignment horizontal="center" vertical="top"/>
    </xf>
    <xf numFmtId="0" fontId="31" fillId="33" borderId="31" xfId="0" applyFont="1" applyFill="1" applyBorder="1" applyAlignment="1">
      <alignment horizontal="right" vertical="top"/>
    </xf>
    <xf numFmtId="0" fontId="31" fillId="33" borderId="31" xfId="0" applyFont="1" applyFill="1" applyBorder="1" applyAlignment="1">
      <alignment horizontal="left" vertical="top" wrapText="1"/>
    </xf>
    <xf numFmtId="164" fontId="31" fillId="33" borderId="34" xfId="0" applyNumberFormat="1" applyFont="1" applyFill="1" applyBorder="1" applyAlignment="1">
      <alignment horizontal="center" vertical="top"/>
    </xf>
    <xf numFmtId="164" fontId="31" fillId="33" borderId="31" xfId="0" applyNumberFormat="1" applyFont="1" applyFill="1" applyBorder="1" applyAlignment="1">
      <alignment horizontal="center" vertical="top"/>
    </xf>
    <xf numFmtId="164" fontId="31" fillId="33" borderId="35" xfId="0" applyNumberFormat="1" applyFont="1" applyFill="1" applyBorder="1" applyAlignment="1">
      <alignment horizontal="center" vertical="top"/>
    </xf>
    <xf numFmtId="0" fontId="31" fillId="33" borderId="37" xfId="0" applyFont="1" applyFill="1" applyBorder="1" applyAlignment="1">
      <alignment horizontal="left" vertical="top"/>
    </xf>
    <xf numFmtId="0" fontId="31" fillId="33" borderId="38" xfId="0" applyFont="1" applyFill="1" applyBorder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1" fillId="33" borderId="37" xfId="0" applyFont="1" applyFill="1" applyBorder="1" applyAlignment="1">
      <alignment horizontal="right" vertical="top"/>
    </xf>
    <xf numFmtId="0" fontId="31" fillId="33" borderId="38" xfId="0" applyFont="1" applyFill="1" applyBorder="1" applyAlignment="1">
      <alignment horizontal="right" vertical="top"/>
    </xf>
    <xf numFmtId="164" fontId="31" fillId="18" borderId="10" xfId="0" applyNumberFormat="1" applyFont="1" applyFill="1" applyBorder="1" applyAlignment="1">
      <alignment horizontal="left" vertical="center"/>
    </xf>
    <xf numFmtId="164" fontId="31" fillId="18" borderId="9" xfId="0" applyNumberFormat="1" applyFont="1" applyFill="1" applyBorder="1" applyAlignment="1">
      <alignment horizontal="left" vertical="center"/>
    </xf>
    <xf numFmtId="164" fontId="31" fillId="18" borderId="26" xfId="0" applyNumberFormat="1" applyFont="1" applyFill="1" applyBorder="1" applyAlignment="1">
      <alignment horizontal="center"/>
    </xf>
    <xf numFmtId="164" fontId="31" fillId="18" borderId="27" xfId="0" applyNumberFormat="1" applyFont="1" applyFill="1" applyBorder="1" applyAlignment="1">
      <alignment horizontal="center"/>
    </xf>
    <xf numFmtId="0" fontId="31" fillId="18" borderId="10" xfId="0" applyFont="1" applyFill="1" applyBorder="1" applyAlignment="1">
      <alignment horizontal="left" vertical="center"/>
    </xf>
    <xf numFmtId="0" fontId="31" fillId="18" borderId="0" xfId="0" applyFont="1" applyFill="1" applyAlignment="1">
      <alignment horizontal="left" vertical="center"/>
    </xf>
    <xf numFmtId="164" fontId="31" fillId="18" borderId="28" xfId="0" applyNumberFormat="1" applyFont="1" applyFill="1" applyBorder="1" applyAlignment="1">
      <alignment horizontal="center"/>
    </xf>
    <xf numFmtId="0" fontId="31" fillId="19" borderId="0" xfId="0" applyFont="1" applyFill="1" applyAlignment="1">
      <alignment horizontal="right"/>
    </xf>
    <xf numFmtId="0" fontId="31" fillId="19" borderId="14" xfId="0" applyFont="1" applyFill="1" applyBorder="1" applyAlignment="1">
      <alignment horizontal="right"/>
    </xf>
    <xf numFmtId="0" fontId="29" fillId="19" borderId="16" xfId="0" applyFont="1" applyFill="1" applyBorder="1" applyAlignment="1">
      <alignment horizontal="right" vertical="center"/>
    </xf>
    <xf numFmtId="0" fontId="29" fillId="19" borderId="9" xfId="0" applyFont="1" applyFill="1" applyBorder="1" applyAlignment="1">
      <alignment horizontal="right" vertical="center"/>
    </xf>
    <xf numFmtId="0" fontId="31" fillId="19" borderId="13" xfId="0" applyFont="1" applyFill="1" applyBorder="1" applyAlignment="1">
      <alignment horizontal="center"/>
    </xf>
    <xf numFmtId="0" fontId="31" fillId="19" borderId="19" xfId="0" applyFont="1" applyFill="1" applyBorder="1" applyAlignment="1">
      <alignment horizontal="center"/>
    </xf>
    <xf numFmtId="0" fontId="31" fillId="19" borderId="18" xfId="0" applyFont="1" applyFill="1" applyBorder="1" applyAlignment="1">
      <alignment horizontal="center"/>
    </xf>
    <xf numFmtId="0" fontId="31" fillId="19" borderId="20" xfId="0" applyFont="1" applyFill="1" applyBorder="1" applyAlignment="1">
      <alignment horizontal="right"/>
    </xf>
    <xf numFmtId="0" fontId="29" fillId="19" borderId="16" xfId="0" applyFont="1" applyFill="1" applyBorder="1" applyAlignment="1">
      <alignment horizontal="right"/>
    </xf>
    <xf numFmtId="0" fontId="29" fillId="19" borderId="9" xfId="0" applyFont="1" applyFill="1" applyBorder="1" applyAlignment="1">
      <alignment horizontal="right"/>
    </xf>
    <xf numFmtId="0" fontId="29" fillId="19" borderId="15" xfId="0" applyFont="1" applyFill="1" applyBorder="1" applyAlignment="1">
      <alignment horizontal="right"/>
    </xf>
  </cellXfs>
  <cellStyles count="175">
    <cellStyle name="$l0 Row" xfId="130" xr:uid="{00000000-0005-0000-0000-000000000000}"/>
    <cellStyle name="$l1 Row" xfId="131" xr:uid="{00000000-0005-0000-0000-000001000000}"/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 2" xfId="111" xr:uid="{00000000-0005-0000-0000-000014000000}"/>
    <cellStyle name="Datum" xfId="112" xr:uid="{00000000-0005-0000-0000-000015000000}"/>
    <cellStyle name="F2" xfId="113" xr:uid="{00000000-0005-0000-0000-000016000000}"/>
    <cellStyle name="F3" xfId="114" xr:uid="{00000000-0005-0000-0000-000017000000}"/>
    <cellStyle name="F4" xfId="115" xr:uid="{00000000-0005-0000-0000-000018000000}"/>
    <cellStyle name="F5" xfId="116" xr:uid="{00000000-0005-0000-0000-000019000000}"/>
    <cellStyle name="F6" xfId="117" xr:uid="{00000000-0005-0000-0000-00001A000000}"/>
    <cellStyle name="F7" xfId="118" xr:uid="{00000000-0005-0000-0000-00001B000000}"/>
    <cellStyle name="F8" xfId="119" xr:uid="{00000000-0005-0000-0000-00001C000000}"/>
    <cellStyle name="Finanční0" xfId="120" xr:uid="{00000000-0005-0000-0000-00001D000000}"/>
    <cellStyle name="Fixed" xfId="58" xr:uid="{00000000-0005-0000-0000-00001E000000}"/>
    <cellStyle name="HEADING1" xfId="121" xr:uid="{00000000-0005-0000-0000-00001F000000}"/>
    <cellStyle name="HEADING2" xfId="122" xr:uid="{00000000-0005-0000-0000-000020000000}"/>
    <cellStyle name="Hypertextový odkaz 2" xfId="47" xr:uid="{00000000-0005-0000-0000-000021000000}"/>
    <cellStyle name="Kontrolní buňka" xfId="20" builtinId="23" customBuiltin="1"/>
    <cellStyle name="Měna0" xfId="123" xr:uid="{00000000-0005-0000-0000-000024000000}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al" xfId="124" xr:uid="{00000000-0005-0000-0000-00002B000000}"/>
    <cellStyle name="Normální" xfId="0" builtinId="0"/>
    <cellStyle name="Normální 10" xfId="100" xr:uid="{00000000-0005-0000-0000-00002D000000}"/>
    <cellStyle name="Normální 10 2" xfId="139" xr:uid="{00000000-0005-0000-0000-00002E000000}"/>
    <cellStyle name="Normální 10 3" xfId="151" xr:uid="{00000000-0005-0000-0000-00002F000000}"/>
    <cellStyle name="Normální 11" xfId="110" xr:uid="{00000000-0005-0000-0000-000030000000}"/>
    <cellStyle name="Normální 12" xfId="128" xr:uid="{00000000-0005-0000-0000-000031000000}"/>
    <cellStyle name="Normální 12 2" xfId="147" xr:uid="{00000000-0005-0000-0000-000032000000}"/>
    <cellStyle name="Normální 12 2 2" xfId="150" xr:uid="{00000000-0005-0000-0000-000033000000}"/>
    <cellStyle name="Normální 12 3" xfId="152" xr:uid="{00000000-0005-0000-0000-000034000000}"/>
    <cellStyle name="Normální 13" xfId="132" xr:uid="{00000000-0005-0000-0000-000035000000}"/>
    <cellStyle name="Normální 13 2" xfId="149" xr:uid="{00000000-0005-0000-0000-000036000000}"/>
    <cellStyle name="Normální 13 3" xfId="153" xr:uid="{00000000-0005-0000-0000-000037000000}"/>
    <cellStyle name="Normální 14" xfId="172" xr:uid="{4669F200-2867-45FB-8EC9-D5679104F2C4}"/>
    <cellStyle name="Normální 19" xfId="169" xr:uid="{8402CB00-FF53-419C-83D1-AFE65A98DBF0}"/>
    <cellStyle name="Normální 19 2" xfId="170" xr:uid="{6D95584E-CFCD-452C-9F27-53B53D80770F}"/>
    <cellStyle name="Normální 19 2 2" xfId="171" xr:uid="{22402AB5-EA49-46C1-AE0D-E421212159FB}"/>
    <cellStyle name="Normální 19 2 2 2" xfId="174" xr:uid="{9D48A8B9-3453-4334-BDB1-157EB2C39A54}"/>
    <cellStyle name="Normální 2" xfId="43" xr:uid="{00000000-0005-0000-0000-000038000000}"/>
    <cellStyle name="Normální 2 2" xfId="55" xr:uid="{00000000-0005-0000-0000-000039000000}"/>
    <cellStyle name="Normální 2 2 2" xfId="57" xr:uid="{00000000-0005-0000-0000-00003A000000}"/>
    <cellStyle name="Normální 2 3" xfId="61" xr:uid="{00000000-0005-0000-0000-00003B000000}"/>
    <cellStyle name="Normální 2 7" xfId="168" xr:uid="{4AB1B394-F26C-49A2-AB4A-B3DBD81C00F3}"/>
    <cellStyle name="Normální 3" xfId="45" xr:uid="{00000000-0005-0000-0000-00003C000000}"/>
    <cellStyle name="Normální 3 2" xfId="48" xr:uid="{00000000-0005-0000-0000-00003D000000}"/>
    <cellStyle name="Normální 4" xfId="49" xr:uid="{00000000-0005-0000-0000-00003E000000}"/>
    <cellStyle name="Normální 4 2" xfId="101" xr:uid="{00000000-0005-0000-0000-00003F000000}"/>
    <cellStyle name="Normální 4 2 2" xfId="140" xr:uid="{00000000-0005-0000-0000-000040000000}"/>
    <cellStyle name="Normální 4 2 3" xfId="154" xr:uid="{00000000-0005-0000-0000-000041000000}"/>
    <cellStyle name="Normální 4 3" xfId="133" xr:uid="{00000000-0005-0000-0000-000042000000}"/>
    <cellStyle name="Normální 4 4" xfId="155" xr:uid="{00000000-0005-0000-0000-000043000000}"/>
    <cellStyle name="Normální 5" xfId="56" xr:uid="{00000000-0005-0000-0000-000044000000}"/>
    <cellStyle name="Normální 5 2" xfId="59" xr:uid="{00000000-0005-0000-0000-000045000000}"/>
    <cellStyle name="Normální 5 2 2" xfId="104" xr:uid="{00000000-0005-0000-0000-000046000000}"/>
    <cellStyle name="Normální 5 2 2 2" xfId="142" xr:uid="{00000000-0005-0000-0000-000047000000}"/>
    <cellStyle name="Normální 5 2 2 3" xfId="156" xr:uid="{00000000-0005-0000-0000-000048000000}"/>
    <cellStyle name="Normální 5 2 3" xfId="135" xr:uid="{00000000-0005-0000-0000-000049000000}"/>
    <cellStyle name="Normální 5 2 4" xfId="157" xr:uid="{00000000-0005-0000-0000-00004A000000}"/>
    <cellStyle name="Normální 5 3" xfId="95" xr:uid="{00000000-0005-0000-0000-00004B000000}"/>
    <cellStyle name="Normální 5 4" xfId="103" xr:uid="{00000000-0005-0000-0000-00004C000000}"/>
    <cellStyle name="Normální 5 4 2" xfId="141" xr:uid="{00000000-0005-0000-0000-00004D000000}"/>
    <cellStyle name="Normální 5 4 3" xfId="158" xr:uid="{00000000-0005-0000-0000-00004E000000}"/>
    <cellStyle name="Normální 5 5" xfId="134" xr:uid="{00000000-0005-0000-0000-00004F000000}"/>
    <cellStyle name="Normální 5 6" xfId="159" xr:uid="{00000000-0005-0000-0000-000050000000}"/>
    <cellStyle name="Normální 6" xfId="60" xr:uid="{00000000-0005-0000-0000-000051000000}"/>
    <cellStyle name="Normální 6 2" xfId="106" xr:uid="{00000000-0005-0000-0000-000052000000}"/>
    <cellStyle name="Normální 7" xfId="96" xr:uid="{00000000-0005-0000-0000-000053000000}"/>
    <cellStyle name="Normální 7 2" xfId="99" xr:uid="{00000000-0005-0000-0000-000054000000}"/>
    <cellStyle name="Normální 7 3" xfId="107" xr:uid="{00000000-0005-0000-0000-000055000000}"/>
    <cellStyle name="Normální 7 3 2" xfId="144" xr:uid="{00000000-0005-0000-0000-000056000000}"/>
    <cellStyle name="Normální 7 3 3" xfId="160" xr:uid="{00000000-0005-0000-0000-000057000000}"/>
    <cellStyle name="Normální 7 4" xfId="136" xr:uid="{00000000-0005-0000-0000-000058000000}"/>
    <cellStyle name="Normální 7 5" xfId="161" xr:uid="{00000000-0005-0000-0000-000059000000}"/>
    <cellStyle name="Normální 8" xfId="97" xr:uid="{00000000-0005-0000-0000-00005A000000}"/>
    <cellStyle name="Normální 8 2" xfId="108" xr:uid="{00000000-0005-0000-0000-00005B000000}"/>
    <cellStyle name="Normální 8 2 2" xfId="145" xr:uid="{00000000-0005-0000-0000-00005C000000}"/>
    <cellStyle name="Normální 8 2 3" xfId="162" xr:uid="{00000000-0005-0000-0000-00005D000000}"/>
    <cellStyle name="Normální 8 3" xfId="137" xr:uid="{00000000-0005-0000-0000-00005E000000}"/>
    <cellStyle name="Normální 8 4" xfId="163" xr:uid="{00000000-0005-0000-0000-00005F000000}"/>
    <cellStyle name="Normální 9" xfId="98" xr:uid="{00000000-0005-0000-0000-000060000000}"/>
    <cellStyle name="Normální 9 2" xfId="109" xr:uid="{00000000-0005-0000-0000-000061000000}"/>
    <cellStyle name="Normální 9 2 2" xfId="146" xr:uid="{00000000-0005-0000-0000-000062000000}"/>
    <cellStyle name="Normální 9 2 3" xfId="164" xr:uid="{00000000-0005-0000-0000-000063000000}"/>
    <cellStyle name="Normální 9 3" xfId="138" xr:uid="{00000000-0005-0000-0000-000064000000}"/>
    <cellStyle name="Normální 9 4" xfId="165" xr:uid="{00000000-0005-0000-0000-000065000000}"/>
    <cellStyle name="normální_meszpr 12_2011-draft pro úpravy" xfId="42" xr:uid="{00000000-0005-0000-0000-000066000000}"/>
    <cellStyle name="Pevný" xfId="125" xr:uid="{00000000-0005-0000-0000-000067000000}"/>
    <cellStyle name="Poznámka" xfId="27" builtinId="10" customBuiltin="1"/>
    <cellStyle name="Procenta" xfId="41" builtinId="5"/>
    <cellStyle name="Procenta 2" xfId="44" xr:uid="{00000000-0005-0000-0000-00006A000000}"/>
    <cellStyle name="Procenta 2 2" xfId="50" xr:uid="{00000000-0005-0000-0000-00006B000000}"/>
    <cellStyle name="Procenta 2 3" xfId="102" xr:uid="{00000000-0005-0000-0000-00006C000000}"/>
    <cellStyle name="Procenta 3" xfId="105" xr:uid="{00000000-0005-0000-0000-00006D000000}"/>
    <cellStyle name="Procenta 3 2" xfId="129" xr:uid="{00000000-0005-0000-0000-00006E000000}"/>
    <cellStyle name="Procenta 3 2 2" xfId="148" xr:uid="{00000000-0005-0000-0000-00006F000000}"/>
    <cellStyle name="Procenta 3 2 3" xfId="166" xr:uid="{00000000-0005-0000-0000-000070000000}"/>
    <cellStyle name="Procenta 3 3" xfId="143" xr:uid="{00000000-0005-0000-0000-000071000000}"/>
    <cellStyle name="Procenta 3 4" xfId="167" xr:uid="{00000000-0005-0000-0000-000072000000}"/>
    <cellStyle name="Procenta 4" xfId="173" xr:uid="{BB4B7D1F-01B3-433F-BA24-9D066AF4D4CC}"/>
    <cellStyle name="Propojená buňka" xfId="28" builtinId="24" customBuiltin="1"/>
    <cellStyle name="SAPBEXaggData" xfId="51" xr:uid="{00000000-0005-0000-0000-000074000000}"/>
    <cellStyle name="SAPBEXaggDataEmph" xfId="62" xr:uid="{00000000-0005-0000-0000-000075000000}"/>
    <cellStyle name="SAPBEXaggItem" xfId="52" xr:uid="{00000000-0005-0000-0000-000076000000}"/>
    <cellStyle name="SAPBEXaggItemX" xfId="63" xr:uid="{00000000-0005-0000-0000-000077000000}"/>
    <cellStyle name="SAPBEXexcBad7" xfId="64" xr:uid="{00000000-0005-0000-0000-000078000000}"/>
    <cellStyle name="SAPBEXexcBad8" xfId="65" xr:uid="{00000000-0005-0000-0000-000079000000}"/>
    <cellStyle name="SAPBEXexcBad9" xfId="66" xr:uid="{00000000-0005-0000-0000-00007A000000}"/>
    <cellStyle name="SAPBEXexcCritical4" xfId="67" xr:uid="{00000000-0005-0000-0000-00007B000000}"/>
    <cellStyle name="SAPBEXexcCritical5" xfId="68" xr:uid="{00000000-0005-0000-0000-00007C000000}"/>
    <cellStyle name="SAPBEXexcCritical6" xfId="69" xr:uid="{00000000-0005-0000-0000-00007D000000}"/>
    <cellStyle name="SAPBEXexcGood1" xfId="70" xr:uid="{00000000-0005-0000-0000-00007E000000}"/>
    <cellStyle name="SAPBEXexcGood2" xfId="71" xr:uid="{00000000-0005-0000-0000-00007F000000}"/>
    <cellStyle name="SAPBEXexcGood3" xfId="72" xr:uid="{00000000-0005-0000-0000-000080000000}"/>
    <cellStyle name="SAPBEXfilterDrill" xfId="73" xr:uid="{00000000-0005-0000-0000-000081000000}"/>
    <cellStyle name="SAPBEXfilterItem" xfId="74" xr:uid="{00000000-0005-0000-0000-000082000000}"/>
    <cellStyle name="SAPBEXfilterText" xfId="75" xr:uid="{00000000-0005-0000-0000-000083000000}"/>
    <cellStyle name="SAPBEXformats" xfId="76" xr:uid="{00000000-0005-0000-0000-000084000000}"/>
    <cellStyle name="SAPBEXheaderItem" xfId="77" xr:uid="{00000000-0005-0000-0000-000085000000}"/>
    <cellStyle name="SAPBEXheaderText" xfId="78" xr:uid="{00000000-0005-0000-0000-000086000000}"/>
    <cellStyle name="SAPBEXHLevel0" xfId="79" xr:uid="{00000000-0005-0000-0000-000087000000}"/>
    <cellStyle name="SAPBEXHLevel0X" xfId="80" xr:uid="{00000000-0005-0000-0000-000088000000}"/>
    <cellStyle name="SAPBEXHLevel1" xfId="81" xr:uid="{00000000-0005-0000-0000-000089000000}"/>
    <cellStyle name="SAPBEXHLevel1X" xfId="82" xr:uid="{00000000-0005-0000-0000-00008A000000}"/>
    <cellStyle name="SAPBEXHLevel2" xfId="83" xr:uid="{00000000-0005-0000-0000-00008B000000}"/>
    <cellStyle name="SAPBEXHLevel2X" xfId="84" xr:uid="{00000000-0005-0000-0000-00008C000000}"/>
    <cellStyle name="SAPBEXHLevel3" xfId="85" xr:uid="{00000000-0005-0000-0000-00008D000000}"/>
    <cellStyle name="SAPBEXHLevel3X" xfId="86" xr:uid="{00000000-0005-0000-0000-00008E000000}"/>
    <cellStyle name="SAPBEXchaText" xfId="53" xr:uid="{00000000-0005-0000-0000-00008F000000}"/>
    <cellStyle name="SAPBEXresData" xfId="87" xr:uid="{00000000-0005-0000-0000-000090000000}"/>
    <cellStyle name="SAPBEXresDataEmph" xfId="88" xr:uid="{00000000-0005-0000-0000-000091000000}"/>
    <cellStyle name="SAPBEXresItem" xfId="89" xr:uid="{00000000-0005-0000-0000-000092000000}"/>
    <cellStyle name="SAPBEXresItemX" xfId="90" xr:uid="{00000000-0005-0000-0000-000093000000}"/>
    <cellStyle name="SAPBEXstdData" xfId="54" xr:uid="{00000000-0005-0000-0000-000094000000}"/>
    <cellStyle name="SAPBEXstdDataEmph" xfId="91" xr:uid="{00000000-0005-0000-0000-000095000000}"/>
    <cellStyle name="SAPBEXstdItem" xfId="46" xr:uid="{00000000-0005-0000-0000-000096000000}"/>
    <cellStyle name="SAPBEXstdItemX" xfId="92" xr:uid="{00000000-0005-0000-0000-000097000000}"/>
    <cellStyle name="SAPBEXtitle" xfId="93" xr:uid="{00000000-0005-0000-0000-000098000000}"/>
    <cellStyle name="SAPBEXundefined" xfId="94" xr:uid="{00000000-0005-0000-0000-000099000000}"/>
    <cellStyle name="Správně" xfId="29" builtinId="26" customBuiltin="1"/>
    <cellStyle name="Špatně" xfId="19" builtinId="27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áhlaví 1" xfId="126" xr:uid="{00000000-0005-0000-0000-0000A0000000}"/>
    <cellStyle name="Záhlaví 2" xfId="127" xr:uid="{00000000-0005-0000-0000-0000A1000000}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2" defaultPivotStyle="PivotStyleLight16"/>
  <colors>
    <mruColors>
      <color rgb="FFF0948F"/>
      <color rgb="FF000000"/>
      <color rgb="FFE86159"/>
      <color rgb="FFDF2B20"/>
      <color rgb="FFF7C9C7"/>
      <color rgb="FFC7CCD6"/>
      <color rgb="FF9196B0"/>
      <color rgb="FF596387"/>
      <color rgb="FF233060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'3'!$O$5</c:f>
              <c:strCache>
                <c:ptCount val="1"/>
              </c:strCache>
            </c:strRef>
          </c:tx>
          <c:spPr>
            <a:solidFill>
              <a:srgbClr val="233060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C98-4D4F-B5B8-A007A8ABFA98}"/>
            </c:ext>
          </c:extLst>
        </c:ser>
        <c:ser>
          <c:idx val="1"/>
          <c:order val="1"/>
          <c:tx>
            <c:strRef>
              <c:f>'3'!$O$6</c:f>
              <c:strCache>
                <c:ptCount val="1"/>
              </c:strCache>
            </c:strRef>
          </c:tx>
          <c:spPr>
            <a:solidFill>
              <a:srgbClr val="596387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C98-4D4F-B5B8-A007A8ABFA98}"/>
            </c:ext>
          </c:extLst>
        </c:ser>
        <c:ser>
          <c:idx val="2"/>
          <c:order val="2"/>
          <c:tx>
            <c:strRef>
              <c:f>'3'!$O$7</c:f>
              <c:strCache>
                <c:ptCount val="1"/>
              </c:strCache>
            </c:strRef>
          </c:tx>
          <c:spPr>
            <a:solidFill>
              <a:srgbClr val="9196B0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C98-4D4F-B5B8-A007A8ABFA98}"/>
            </c:ext>
          </c:extLst>
        </c:ser>
        <c:ser>
          <c:idx val="3"/>
          <c:order val="3"/>
          <c:tx>
            <c:strRef>
              <c:f>'3'!$O$8</c:f>
              <c:strCache>
                <c:ptCount val="1"/>
              </c:strCache>
            </c:strRef>
          </c:tx>
          <c:spPr>
            <a:solidFill>
              <a:srgbClr val="C7CCD6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C98-4D4F-B5B8-A007A8ABFA98}"/>
            </c:ext>
          </c:extLst>
        </c:ser>
        <c:ser>
          <c:idx val="4"/>
          <c:order val="4"/>
          <c:tx>
            <c:strRef>
              <c:f>'3'!$O$9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C98-4D4F-B5B8-A007A8ABFA98}"/>
            </c:ext>
          </c:extLst>
        </c:ser>
        <c:ser>
          <c:idx val="5"/>
          <c:order val="5"/>
          <c:tx>
            <c:strRef>
              <c:f>'3'!$O$10</c:f>
              <c:strCache>
                <c:ptCount val="1"/>
              </c:strCache>
            </c:strRef>
          </c:tx>
          <c:spPr>
            <a:solidFill>
              <a:srgbClr val="E86159"/>
            </a:solidFill>
          </c:spPr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C98-4D4F-B5B8-A007A8AB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32640"/>
        <c:axId val="222034176"/>
      </c:barChart>
      <c:catAx>
        <c:axId val="22203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034176"/>
        <c:crosses val="autoZero"/>
        <c:auto val="1"/>
        <c:lblAlgn val="ctr"/>
        <c:lblOffset val="100"/>
        <c:noMultiLvlLbl val="0"/>
      </c:catAx>
      <c:valAx>
        <c:axId val="22203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032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8C4-48C4-814A-3670A97690A4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8C4-48C4-814A-3670A97690A4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8C4-48C4-814A-3670A97690A4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98C4-48C4-814A-3670A97690A4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98C4-48C4-814A-3670A97690A4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98C4-48C4-814A-3670A97690A4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98C4-48C4-814A-3670A97690A4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98C4-48C4-814A-3670A97690A4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98C4-48C4-814A-3670A97690A4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98C4-48C4-814A-3670A97690A4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8C4-48C4-814A-3670A97690A4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8C4-48C4-814A-3670A97690A4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98C4-48C4-814A-3670A97690A4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98C4-48C4-814A-3670A97690A4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98C4-48C4-814A-3670A97690A4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98C4-48C4-814A-3670A976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'14.12'!$L$19:$L$26</c:f>
              <c:numCache>
                <c:formatCode>General</c:formatCode>
                <c:ptCount val="8"/>
              </c:numCache>
            </c:numRef>
          </c:cat>
          <c:val>
            <c:numRef>
              <c:f>'14.12'!$M$19:$M$26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E73F-4CA1-94C9-939A5499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74880"/>
        <c:axId val="285276416"/>
      </c:barChart>
      <c:catAx>
        <c:axId val="28527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276416"/>
        <c:crosses val="autoZero"/>
        <c:auto val="1"/>
        <c:lblAlgn val="ctr"/>
        <c:lblOffset val="100"/>
        <c:noMultiLvlLbl val="0"/>
      </c:catAx>
      <c:valAx>
        <c:axId val="2852764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2748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2E1-43CD-A1A1-505FD1A893FD}"/>
              </c:ext>
            </c:extLst>
          </c:dPt>
          <c:cat>
            <c:numRef>
              <c:f>'14.13'!$J$19:$J$26</c:f>
              <c:numCache>
                <c:formatCode>General</c:formatCode>
                <c:ptCount val="8"/>
              </c:numCache>
            </c:numRef>
          </c:cat>
          <c:val>
            <c:numRef>
              <c:f>'14.13'!$K$19:$K$26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52E1-43CD-A1A1-505FD1A89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'14.13'!$H$19:$H$22</c:f>
              <c:numCache>
                <c:formatCode>0.0</c:formatCode>
                <c:ptCount val="4"/>
              </c:numCache>
            </c:numRef>
          </c:cat>
          <c:val>
            <c:numRef>
              <c:f>'14.13'!$I$19:$I$22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56E-4ECF-8A0D-3E868447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055616"/>
        <c:axId val="285069696"/>
      </c:barChart>
      <c:catAx>
        <c:axId val="2850556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069696"/>
        <c:crosses val="autoZero"/>
        <c:auto val="1"/>
        <c:lblAlgn val="ctr"/>
        <c:lblOffset val="100"/>
        <c:noMultiLvlLbl val="0"/>
      </c:catAx>
      <c:valAx>
        <c:axId val="2850696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0556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'14.13'!$H$31:$H$38</c:f>
              <c:numCache>
                <c:formatCode>General</c:formatCode>
                <c:ptCount val="8"/>
              </c:numCache>
            </c:numRef>
          </c:cat>
          <c:val>
            <c:numRef>
              <c:f>'14.13'!$I$31:$I$38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4C9-4CD4-B0AC-45A08BAC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06560"/>
        <c:axId val="285108096"/>
      </c:barChart>
      <c:catAx>
        <c:axId val="28510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108096"/>
        <c:crosses val="autoZero"/>
        <c:auto val="1"/>
        <c:lblAlgn val="ctr"/>
        <c:lblOffset val="100"/>
        <c:noMultiLvlLbl val="0"/>
      </c:catAx>
      <c:valAx>
        <c:axId val="2851080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1065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41F-4ADC-AC16-F15E8BEBFAF0}"/>
            </c:ext>
          </c:extLst>
        </c:ser>
        <c:ser>
          <c:idx val="1"/>
          <c:order val="1"/>
          <c:tx>
            <c:strRef>
              <c:f>'14.13'!$J$32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E41F-4ADC-AC16-F15E8BEBFAF0}"/>
            </c:ext>
          </c:extLst>
        </c:ser>
        <c:ser>
          <c:idx val="2"/>
          <c:order val="2"/>
          <c:tx>
            <c:strRef>
              <c:f>'14.13'!$J$33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41F-4ADC-AC16-F15E8BEBFAF0}"/>
            </c:ext>
          </c:extLst>
        </c:ser>
        <c:ser>
          <c:idx val="3"/>
          <c:order val="3"/>
          <c:tx>
            <c:strRef>
              <c:f>'14.13'!$J$34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E41F-4ADC-AC16-F15E8BEBFAF0}"/>
            </c:ext>
          </c:extLst>
        </c:ser>
        <c:ser>
          <c:idx val="4"/>
          <c:order val="4"/>
          <c:tx>
            <c:strRef>
              <c:f>'14.13'!$J$35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41F-4ADC-AC16-F15E8BEBFAF0}"/>
            </c:ext>
          </c:extLst>
        </c:ser>
        <c:ser>
          <c:idx val="5"/>
          <c:order val="5"/>
          <c:tx>
            <c:strRef>
              <c:f>'14.13'!$J$36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E41F-4ADC-AC16-F15E8BEBFAF0}"/>
            </c:ext>
          </c:extLst>
        </c:ser>
        <c:ser>
          <c:idx val="6"/>
          <c:order val="6"/>
          <c:tx>
            <c:strRef>
              <c:f>'14.13'!$J$37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E41F-4ADC-AC16-F15E8BEBFAF0}"/>
            </c:ext>
          </c:extLst>
        </c:ser>
        <c:ser>
          <c:idx val="7"/>
          <c:order val="7"/>
          <c:tx>
            <c:strRef>
              <c:f>'14.13'!$J$38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E41F-4ADC-AC16-F15E8BEBF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157632"/>
        <c:axId val="285163520"/>
      </c:barChart>
      <c:catAx>
        <c:axId val="2851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163520"/>
        <c:crosses val="autoZero"/>
        <c:auto val="1"/>
        <c:lblAlgn val="ctr"/>
        <c:lblOffset val="100"/>
        <c:noMultiLvlLbl val="0"/>
      </c:catAx>
      <c:valAx>
        <c:axId val="28516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15763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'14.13'!$L$19:$L$26</c:f>
              <c:numCache>
                <c:formatCode>General</c:formatCode>
                <c:ptCount val="8"/>
              </c:numCache>
            </c:numRef>
          </c:cat>
          <c:val>
            <c:numRef>
              <c:f>'14.13'!$M$19:$M$26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D0B-4998-B3D0-ED4CA6CB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97056"/>
        <c:axId val="285198592"/>
      </c:barChart>
      <c:catAx>
        <c:axId val="2851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198592"/>
        <c:crosses val="autoZero"/>
        <c:auto val="1"/>
        <c:lblAlgn val="ctr"/>
        <c:lblOffset val="100"/>
        <c:noMultiLvlLbl val="0"/>
      </c:catAx>
      <c:valAx>
        <c:axId val="2851985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197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D537-48D4-AE83-88E08A54BD35}"/>
              </c:ext>
            </c:extLst>
          </c:dPt>
          <c:cat>
            <c:numRef>
              <c:f>'14.14'!$J$19:$J$26</c:f>
              <c:numCache>
                <c:formatCode>General</c:formatCode>
                <c:ptCount val="8"/>
              </c:numCache>
            </c:numRef>
          </c:cat>
          <c:val>
            <c:numRef>
              <c:f>'14.14'!$K$19:$K$26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537-48D4-AE83-88E08A54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'14.14'!$H$19:$H$22</c:f>
              <c:numCache>
                <c:formatCode>0.0</c:formatCode>
                <c:ptCount val="4"/>
              </c:numCache>
            </c:numRef>
          </c:cat>
          <c:val>
            <c:numRef>
              <c:f>'14.14'!$I$19:$I$22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CD1-4109-B99F-21BE67C4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16064"/>
        <c:axId val="285426048"/>
      </c:barChart>
      <c:catAx>
        <c:axId val="28541606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426048"/>
        <c:crosses val="autoZero"/>
        <c:auto val="1"/>
        <c:lblAlgn val="ctr"/>
        <c:lblOffset val="100"/>
        <c:noMultiLvlLbl val="0"/>
      </c:catAx>
      <c:valAx>
        <c:axId val="2854260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4160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'14.14'!$H$31:$H$38</c:f>
              <c:numCache>
                <c:formatCode>General</c:formatCode>
                <c:ptCount val="8"/>
              </c:numCache>
            </c:numRef>
          </c:cat>
          <c:val>
            <c:numRef>
              <c:f>'14.14'!$I$31:$I$38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33A-4656-9AE8-AC2CE5CF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42432"/>
        <c:axId val="285443968"/>
      </c:barChart>
      <c:catAx>
        <c:axId val="28544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443968"/>
        <c:crosses val="autoZero"/>
        <c:auto val="1"/>
        <c:lblAlgn val="ctr"/>
        <c:lblOffset val="100"/>
        <c:noMultiLvlLbl val="0"/>
      </c:catAx>
      <c:valAx>
        <c:axId val="2854439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4424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126-45DC-BB60-9D591292108A}"/>
            </c:ext>
          </c:extLst>
        </c:ser>
        <c:ser>
          <c:idx val="1"/>
          <c:order val="1"/>
          <c:tx>
            <c:strRef>
              <c:f>'14.14'!$J$32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126-45DC-BB60-9D591292108A}"/>
            </c:ext>
          </c:extLst>
        </c:ser>
        <c:ser>
          <c:idx val="2"/>
          <c:order val="2"/>
          <c:tx>
            <c:strRef>
              <c:f>'14.14'!$J$33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126-45DC-BB60-9D591292108A}"/>
            </c:ext>
          </c:extLst>
        </c:ser>
        <c:ser>
          <c:idx val="3"/>
          <c:order val="3"/>
          <c:tx>
            <c:strRef>
              <c:f>'14.14'!$J$34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126-45DC-BB60-9D591292108A}"/>
            </c:ext>
          </c:extLst>
        </c:ser>
        <c:ser>
          <c:idx val="4"/>
          <c:order val="4"/>
          <c:tx>
            <c:strRef>
              <c:f>'14.14'!$J$35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126-45DC-BB60-9D591292108A}"/>
            </c:ext>
          </c:extLst>
        </c:ser>
        <c:ser>
          <c:idx val="5"/>
          <c:order val="5"/>
          <c:tx>
            <c:strRef>
              <c:f>'14.14'!$J$36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126-45DC-BB60-9D591292108A}"/>
            </c:ext>
          </c:extLst>
        </c:ser>
        <c:ser>
          <c:idx val="6"/>
          <c:order val="6"/>
          <c:tx>
            <c:strRef>
              <c:f>'14.14'!$J$37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126-45DC-BB60-9D591292108A}"/>
            </c:ext>
          </c:extLst>
        </c:ser>
        <c:ser>
          <c:idx val="7"/>
          <c:order val="7"/>
          <c:tx>
            <c:strRef>
              <c:f>'14.14'!$J$38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1126-45DC-BB60-9D5912921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833472"/>
        <c:axId val="285847552"/>
      </c:barChart>
      <c:catAx>
        <c:axId val="28583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847552"/>
        <c:crosses val="autoZero"/>
        <c:auto val="1"/>
        <c:lblAlgn val="ctr"/>
        <c:lblOffset val="100"/>
        <c:noMultiLvlLbl val="0"/>
      </c:catAx>
      <c:valAx>
        <c:axId val="285847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8334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Dodávky tepla </a:t>
            </a:r>
            <a:r>
              <a:rPr lang="en-US" sz="1000">
                <a:solidFill>
                  <a:schemeClr val="accent1"/>
                </a:solidFill>
              </a:rPr>
              <a:t>(</a:t>
            </a:r>
            <a:r>
              <a:rPr lang="cs-CZ" sz="1000">
                <a:solidFill>
                  <a:schemeClr val="accent1"/>
                </a:solidFill>
              </a:rPr>
              <a:t>TJ</a:t>
            </a:r>
            <a:r>
              <a:rPr lang="en-US" sz="1000">
                <a:solidFill>
                  <a:schemeClr val="accent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4.0979344729344721E-3"/>
          <c:y val="1.249123417583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877328424643471E-2"/>
          <c:y val="0.13519313304721031"/>
          <c:w val="0.88392532828191406"/>
          <c:h val="0.77047210300429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'5.1'!$B$8:$M$8</c:f>
              <c:numCache>
                <c:formatCode>#\ ##0.0</c:formatCode>
                <c:ptCount val="12"/>
                <c:pt idx="0">
                  <c:v>1362.6446829999993</c:v>
                </c:pt>
                <c:pt idx="1">
                  <c:v>1283.9790559999994</c:v>
                </c:pt>
                <c:pt idx="2">
                  <c:v>1202.7536889999997</c:v>
                </c:pt>
                <c:pt idx="3">
                  <c:v>783.26579500000003</c:v>
                </c:pt>
                <c:pt idx="4">
                  <c:v>733.75673099999995</c:v>
                </c:pt>
                <c:pt idx="5">
                  <c:v>485.20760300000023</c:v>
                </c:pt>
                <c:pt idx="6">
                  <c:v>405.65266099999997</c:v>
                </c:pt>
                <c:pt idx="7">
                  <c:v>381.12442599999991</c:v>
                </c:pt>
                <c:pt idx="8">
                  <c:v>524.97230100000002</c:v>
                </c:pt>
                <c:pt idx="9">
                  <c:v>946.60140899999999</c:v>
                </c:pt>
                <c:pt idx="10">
                  <c:v>1202.6643689999996</c:v>
                </c:pt>
                <c:pt idx="11">
                  <c:v>1376.1485789999995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1BF-94A4-ABB20CCABEA8}"/>
            </c:ext>
          </c:extLst>
        </c:ser>
        <c:ser>
          <c:idx val="1"/>
          <c:order val="1"/>
          <c:tx>
            <c:strRef>
              <c:f>'5.1'!$A$9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'5.1'!$B$9:$M$9</c:f>
              <c:numCache>
                <c:formatCode>#\ ##0.0</c:formatCode>
                <c:ptCount val="12"/>
                <c:pt idx="0">
                  <c:v>65.194164999999998</c:v>
                </c:pt>
                <c:pt idx="1">
                  <c:v>57.229420000000005</c:v>
                </c:pt>
                <c:pt idx="2">
                  <c:v>54.428350999999999</c:v>
                </c:pt>
                <c:pt idx="3">
                  <c:v>42.814314000000003</c:v>
                </c:pt>
                <c:pt idx="4">
                  <c:v>42.045704999999991</c:v>
                </c:pt>
                <c:pt idx="5">
                  <c:v>27.167197000000002</c:v>
                </c:pt>
                <c:pt idx="6">
                  <c:v>26.733135000000001</c:v>
                </c:pt>
                <c:pt idx="7">
                  <c:v>27.083642000000001</c:v>
                </c:pt>
                <c:pt idx="8">
                  <c:v>30.272382</c:v>
                </c:pt>
                <c:pt idx="9">
                  <c:v>45.234904000000007</c:v>
                </c:pt>
                <c:pt idx="10">
                  <c:v>54.896166999999998</c:v>
                </c:pt>
                <c:pt idx="11">
                  <c:v>61.829953999999987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A-41BF-94A4-ABB20CCABEA8}"/>
            </c:ext>
          </c:extLst>
        </c:ser>
        <c:ser>
          <c:idx val="2"/>
          <c:order val="2"/>
          <c:tx>
            <c:strRef>
              <c:f>'5.1'!$A$10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'5.1'!$B$10:$M$10</c:f>
              <c:numCache>
                <c:formatCode>#\ ##0.0</c:formatCode>
                <c:ptCount val="12"/>
                <c:pt idx="0">
                  <c:v>870.3534719999999</c:v>
                </c:pt>
                <c:pt idx="1">
                  <c:v>810.05852700000003</c:v>
                </c:pt>
                <c:pt idx="2">
                  <c:v>603.36183100000017</c:v>
                </c:pt>
                <c:pt idx="3">
                  <c:v>337.64337399999994</c:v>
                </c:pt>
                <c:pt idx="4">
                  <c:v>257.04708199999999</c:v>
                </c:pt>
                <c:pt idx="5">
                  <c:v>101.686954</c:v>
                </c:pt>
                <c:pt idx="6">
                  <c:v>87.044272000000007</c:v>
                </c:pt>
                <c:pt idx="7">
                  <c:v>139.691497</c:v>
                </c:pt>
                <c:pt idx="8">
                  <c:v>189.99255399999998</c:v>
                </c:pt>
                <c:pt idx="9">
                  <c:v>488.30998100000005</c:v>
                </c:pt>
                <c:pt idx="10">
                  <c:v>641.93127299999992</c:v>
                </c:pt>
                <c:pt idx="11">
                  <c:v>706.05444899999998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A-41BF-94A4-ABB20CCABEA8}"/>
            </c:ext>
          </c:extLst>
        </c:ser>
        <c:ser>
          <c:idx val="3"/>
          <c:order val="3"/>
          <c:tx>
            <c:strRef>
              <c:f>'5.1'!$A$11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'5.1'!$B$11:$M$11</c:f>
              <c:numCache>
                <c:formatCode>#\ ##0.0</c:formatCode>
                <c:ptCount val="12"/>
                <c:pt idx="0">
                  <c:v>6.3607150000000008</c:v>
                </c:pt>
                <c:pt idx="1">
                  <c:v>4.7087909999999988</c:v>
                </c:pt>
                <c:pt idx="2">
                  <c:v>6.9140030000000001</c:v>
                </c:pt>
                <c:pt idx="3">
                  <c:v>6.7608839999999999</c:v>
                </c:pt>
                <c:pt idx="4">
                  <c:v>4.2276379999999998</c:v>
                </c:pt>
                <c:pt idx="5">
                  <c:v>5.440607</c:v>
                </c:pt>
                <c:pt idx="6">
                  <c:v>3.5802480000000005</c:v>
                </c:pt>
                <c:pt idx="7">
                  <c:v>4.6553050000000002</c:v>
                </c:pt>
                <c:pt idx="8">
                  <c:v>3.8970020000000001</c:v>
                </c:pt>
                <c:pt idx="9">
                  <c:v>4.2012969999999994</c:v>
                </c:pt>
                <c:pt idx="10">
                  <c:v>0.94229799999999997</c:v>
                </c:pt>
                <c:pt idx="11">
                  <c:v>1.20855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A-41BF-94A4-ABB20CCABEA8}"/>
            </c:ext>
          </c:extLst>
        </c:ser>
        <c:ser>
          <c:idx val="4"/>
          <c:order val="4"/>
          <c:tx>
            <c:strRef>
              <c:f>'5.1'!$A$12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'5.1'!$B$12:$M$12</c:f>
              <c:numCache>
                <c:formatCode>#\ ##0.0</c:formatCode>
                <c:ptCount val="12"/>
                <c:pt idx="0">
                  <c:v>3.0006679999999997</c:v>
                </c:pt>
                <c:pt idx="1">
                  <c:v>3.2794939999999997</c:v>
                </c:pt>
                <c:pt idx="2">
                  <c:v>3.1910979999999998</c:v>
                </c:pt>
                <c:pt idx="3">
                  <c:v>4.0488749999999998</c:v>
                </c:pt>
                <c:pt idx="4">
                  <c:v>4.3460079999999994</c:v>
                </c:pt>
                <c:pt idx="5">
                  <c:v>5.1068429999999987</c:v>
                </c:pt>
                <c:pt idx="6">
                  <c:v>4.9985390000000001</c:v>
                </c:pt>
                <c:pt idx="7">
                  <c:v>4.5286220000000004</c:v>
                </c:pt>
                <c:pt idx="8">
                  <c:v>4.2373959999999995</c:v>
                </c:pt>
                <c:pt idx="9">
                  <c:v>3.6902300000000001</c:v>
                </c:pt>
                <c:pt idx="10">
                  <c:v>2.41425</c:v>
                </c:pt>
                <c:pt idx="11">
                  <c:v>2.3694499999999996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A-41BF-94A4-ABB20CCABEA8}"/>
            </c:ext>
          </c:extLst>
        </c:ser>
        <c:ser>
          <c:idx val="5"/>
          <c:order val="5"/>
          <c:tx>
            <c:strRef>
              <c:f>'5.1'!$A$13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'5.1'!$B$13:$M$13</c:f>
              <c:numCache>
                <c:formatCode>#\ ##0.0</c:formatCode>
                <c:ptCount val="12"/>
                <c:pt idx="0">
                  <c:v>0.12739300000000001</c:v>
                </c:pt>
                <c:pt idx="1">
                  <c:v>9.1897000000000006E-2</c:v>
                </c:pt>
                <c:pt idx="2">
                  <c:v>5.3783000000000004E-2</c:v>
                </c:pt>
                <c:pt idx="3">
                  <c:v>0.26817599999999997</c:v>
                </c:pt>
                <c:pt idx="4">
                  <c:v>8.1819000000000003E-2</c:v>
                </c:pt>
                <c:pt idx="5">
                  <c:v>9.8987999999999993E-2</c:v>
                </c:pt>
                <c:pt idx="6">
                  <c:v>8.0396000000000009E-2</c:v>
                </c:pt>
                <c:pt idx="7">
                  <c:v>8.3158999999999997E-2</c:v>
                </c:pt>
                <c:pt idx="8">
                  <c:v>7.3440999999999992E-2</c:v>
                </c:pt>
                <c:pt idx="9">
                  <c:v>1.966E-2</c:v>
                </c:pt>
                <c:pt idx="10">
                  <c:v>1.0614999999999999E-2</c:v>
                </c:pt>
                <c:pt idx="11">
                  <c:v>8.9589999999999999E-3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A-41BF-94A4-ABB20CCABEA8}"/>
            </c:ext>
          </c:extLst>
        </c:ser>
        <c:ser>
          <c:idx val="6"/>
          <c:order val="6"/>
          <c:tx>
            <c:strRef>
              <c:f>'5.1'!$A$14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'5.1'!$B$14:$M$14</c:f>
              <c:numCache>
                <c:formatCode>#\ ##0.0</c:formatCode>
                <c:ptCount val="12"/>
                <c:pt idx="0">
                  <c:v>4955.4071460000005</c:v>
                </c:pt>
                <c:pt idx="1">
                  <c:v>4489.5337689999997</c:v>
                </c:pt>
                <c:pt idx="2">
                  <c:v>3452.9997189999995</c:v>
                </c:pt>
                <c:pt idx="3">
                  <c:v>2271.9042660000005</c:v>
                </c:pt>
                <c:pt idx="4">
                  <c:v>1692.7484960000004</c:v>
                </c:pt>
                <c:pt idx="5">
                  <c:v>800.11364999999989</c:v>
                </c:pt>
                <c:pt idx="6">
                  <c:v>750.97698100000014</c:v>
                </c:pt>
                <c:pt idx="7">
                  <c:v>789.16677600000003</c:v>
                </c:pt>
                <c:pt idx="8">
                  <c:v>1168.9437930000001</c:v>
                </c:pt>
                <c:pt idx="9">
                  <c:v>2654.8163249999998</c:v>
                </c:pt>
                <c:pt idx="10">
                  <c:v>3823.5184569999997</c:v>
                </c:pt>
                <c:pt idx="11">
                  <c:v>4502.5081469999996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BA-41BF-94A4-ABB20CCABEA8}"/>
            </c:ext>
          </c:extLst>
        </c:ser>
        <c:ser>
          <c:idx val="7"/>
          <c:order val="7"/>
          <c:tx>
            <c:strRef>
              <c:f>'5.1'!$A$15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'5.1'!$B$15:$M$15</c:f>
              <c:numCache>
                <c:formatCode>#\ ##0.0</c:formatCode>
                <c:ptCount val="12"/>
                <c:pt idx="0">
                  <c:v>165.86682000000002</c:v>
                </c:pt>
                <c:pt idx="1">
                  <c:v>151.68985000000001</c:v>
                </c:pt>
                <c:pt idx="2">
                  <c:v>87.451080000000005</c:v>
                </c:pt>
                <c:pt idx="3">
                  <c:v>66.523839999999993</c:v>
                </c:pt>
                <c:pt idx="4">
                  <c:v>59.34796</c:v>
                </c:pt>
                <c:pt idx="5">
                  <c:v>33.010529999999996</c:v>
                </c:pt>
                <c:pt idx="6">
                  <c:v>31.632920000000002</c:v>
                </c:pt>
                <c:pt idx="7">
                  <c:v>17.291270000000001</c:v>
                </c:pt>
                <c:pt idx="8">
                  <c:v>43.377840000000006</c:v>
                </c:pt>
                <c:pt idx="9">
                  <c:v>99.826299999999989</c:v>
                </c:pt>
                <c:pt idx="10">
                  <c:v>109.69416</c:v>
                </c:pt>
                <c:pt idx="11">
                  <c:v>102.88159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BA-41BF-94A4-ABB20CCABEA8}"/>
            </c:ext>
          </c:extLst>
        </c:ser>
        <c:ser>
          <c:idx val="8"/>
          <c:order val="8"/>
          <c:tx>
            <c:strRef>
              <c:f>'5.1'!$A$16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'5.1'!$B$16:$M$16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A-41BF-94A4-ABB20CCABEA8}"/>
            </c:ext>
          </c:extLst>
        </c:ser>
        <c:ser>
          <c:idx val="9"/>
          <c:order val="9"/>
          <c:tx>
            <c:strRef>
              <c:f>'5.1'!$A$17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'5.1'!$B$17:$M$17</c:f>
              <c:numCache>
                <c:formatCode>#\ ##0.0</c:formatCode>
                <c:ptCount val="12"/>
                <c:pt idx="0">
                  <c:v>129.12627799999999</c:v>
                </c:pt>
                <c:pt idx="1">
                  <c:v>135.40395500000002</c:v>
                </c:pt>
                <c:pt idx="2">
                  <c:v>137.91551199999998</c:v>
                </c:pt>
                <c:pt idx="3">
                  <c:v>103.96876</c:v>
                </c:pt>
                <c:pt idx="4">
                  <c:v>125.51633899999999</c:v>
                </c:pt>
                <c:pt idx="5">
                  <c:v>127.205871</c:v>
                </c:pt>
                <c:pt idx="6">
                  <c:v>103.18007899999999</c:v>
                </c:pt>
                <c:pt idx="7">
                  <c:v>91.426521000000008</c:v>
                </c:pt>
                <c:pt idx="8">
                  <c:v>94.177973999999992</c:v>
                </c:pt>
                <c:pt idx="9">
                  <c:v>142.91414600000002</c:v>
                </c:pt>
                <c:pt idx="10">
                  <c:v>145.43534099999999</c:v>
                </c:pt>
                <c:pt idx="11">
                  <c:v>176.78681800000001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BA-41BF-94A4-ABB20CCABEA8}"/>
            </c:ext>
          </c:extLst>
        </c:ser>
        <c:ser>
          <c:idx val="10"/>
          <c:order val="10"/>
          <c:tx>
            <c:strRef>
              <c:f>'5.1'!$A$18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'5.1'!$B$18:$M$18</c:f>
              <c:numCache>
                <c:formatCode>#\ ##0.0</c:formatCode>
                <c:ptCount val="12"/>
                <c:pt idx="0">
                  <c:v>1.3836190000000002</c:v>
                </c:pt>
                <c:pt idx="1">
                  <c:v>1.7792539999999999</c:v>
                </c:pt>
                <c:pt idx="2">
                  <c:v>1.3543179999999999</c:v>
                </c:pt>
                <c:pt idx="3">
                  <c:v>0.61654399999999998</c:v>
                </c:pt>
                <c:pt idx="4">
                  <c:v>0.64588599999999996</c:v>
                </c:pt>
                <c:pt idx="5">
                  <c:v>0.251114</c:v>
                </c:pt>
                <c:pt idx="6">
                  <c:v>0.33622199999999997</c:v>
                </c:pt>
                <c:pt idx="7">
                  <c:v>0.36943799999999999</c:v>
                </c:pt>
                <c:pt idx="8">
                  <c:v>0.39330700000000002</c:v>
                </c:pt>
                <c:pt idx="9">
                  <c:v>2.7985230000000003</c:v>
                </c:pt>
                <c:pt idx="10">
                  <c:v>7.7689870000000001</c:v>
                </c:pt>
                <c:pt idx="11">
                  <c:v>8.2765220000000017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BA-41BF-94A4-ABB20CCABEA8}"/>
            </c:ext>
          </c:extLst>
        </c:ser>
        <c:ser>
          <c:idx val="11"/>
          <c:order val="11"/>
          <c:tx>
            <c:strRef>
              <c:f>'5.1'!$A$19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'5.1'!$B$19:$M$19</c:f>
              <c:numCache>
                <c:formatCode>#\ ##0.0</c:formatCode>
                <c:ptCount val="12"/>
                <c:pt idx="0">
                  <c:v>368.46904999999998</c:v>
                </c:pt>
                <c:pt idx="1">
                  <c:v>330.72717899999992</c:v>
                </c:pt>
                <c:pt idx="2">
                  <c:v>307.92089400000003</c:v>
                </c:pt>
                <c:pt idx="3">
                  <c:v>310.97607099999999</c:v>
                </c:pt>
                <c:pt idx="4">
                  <c:v>282.30615499999999</c:v>
                </c:pt>
                <c:pt idx="5">
                  <c:v>200.382417</c:v>
                </c:pt>
                <c:pt idx="6">
                  <c:v>170.72438699999998</c:v>
                </c:pt>
                <c:pt idx="7">
                  <c:v>193.406691</c:v>
                </c:pt>
                <c:pt idx="8">
                  <c:v>220.25016400000001</c:v>
                </c:pt>
                <c:pt idx="9">
                  <c:v>261.63047499999999</c:v>
                </c:pt>
                <c:pt idx="10">
                  <c:v>300.70797100000004</c:v>
                </c:pt>
                <c:pt idx="11">
                  <c:v>340.256821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BA-41BF-94A4-ABB20CCABEA8}"/>
            </c:ext>
          </c:extLst>
        </c:ser>
        <c:ser>
          <c:idx val="12"/>
          <c:order val="12"/>
          <c:tx>
            <c:strRef>
              <c:f>'5.1'!$A$20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val>
            <c:numRef>
              <c:f>'5.1'!$B$20:$M$20</c:f>
              <c:numCache>
                <c:formatCode>#\ ##0.0</c:formatCode>
                <c:ptCount val="12"/>
                <c:pt idx="0">
                  <c:v>210.53552900000003</c:v>
                </c:pt>
                <c:pt idx="1">
                  <c:v>203.30978200000001</c:v>
                </c:pt>
                <c:pt idx="2">
                  <c:v>192.95013599999999</c:v>
                </c:pt>
                <c:pt idx="3">
                  <c:v>160.342187</c:v>
                </c:pt>
                <c:pt idx="4">
                  <c:v>178.16947699999997</c:v>
                </c:pt>
                <c:pt idx="5">
                  <c:v>128.47075899999999</c:v>
                </c:pt>
                <c:pt idx="6">
                  <c:v>113.57530199999999</c:v>
                </c:pt>
                <c:pt idx="7">
                  <c:v>118.63211499999998</c:v>
                </c:pt>
                <c:pt idx="8">
                  <c:v>175.68422999999999</c:v>
                </c:pt>
                <c:pt idx="9">
                  <c:v>196.14779300000001</c:v>
                </c:pt>
                <c:pt idx="10">
                  <c:v>197.62647099999998</c:v>
                </c:pt>
                <c:pt idx="11">
                  <c:v>232.09597999999994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BA-41BF-94A4-ABB20CCABEA8}"/>
            </c:ext>
          </c:extLst>
        </c:ser>
        <c:ser>
          <c:idx val="13"/>
          <c:order val="13"/>
          <c:tx>
            <c:strRef>
              <c:f>'5.1'!$A$21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'5.1'!$B$21:$M$21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BA-41BF-94A4-ABB20CCABEA8}"/>
            </c:ext>
          </c:extLst>
        </c:ser>
        <c:ser>
          <c:idx val="14"/>
          <c:order val="14"/>
          <c:tx>
            <c:strRef>
              <c:f>'5.1'!$A$22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val>
            <c:numRef>
              <c:f>'5.1'!$B$22:$M$22</c:f>
              <c:numCache>
                <c:formatCode>#\ ##0.0</c:formatCode>
                <c:ptCount val="12"/>
                <c:pt idx="0">
                  <c:v>24.040073000000007</c:v>
                </c:pt>
                <c:pt idx="1">
                  <c:v>30.578368999999995</c:v>
                </c:pt>
                <c:pt idx="2">
                  <c:v>14.426030999999998</c:v>
                </c:pt>
                <c:pt idx="3">
                  <c:v>6.5395849999999998</c:v>
                </c:pt>
                <c:pt idx="4">
                  <c:v>3.2561990000000001</c:v>
                </c:pt>
                <c:pt idx="5">
                  <c:v>6.293676999999998</c:v>
                </c:pt>
                <c:pt idx="6">
                  <c:v>5.027933</c:v>
                </c:pt>
                <c:pt idx="7">
                  <c:v>2.2525130000000009</c:v>
                </c:pt>
                <c:pt idx="8">
                  <c:v>4.4907589999999997</c:v>
                </c:pt>
                <c:pt idx="9">
                  <c:v>7.6204999999999989</c:v>
                </c:pt>
                <c:pt idx="10">
                  <c:v>17.852281000000005</c:v>
                </c:pt>
                <c:pt idx="11">
                  <c:v>21.681122999999999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BA-41BF-94A4-ABB20CCABEA8}"/>
            </c:ext>
          </c:extLst>
        </c:ser>
        <c:ser>
          <c:idx val="15"/>
          <c:order val="15"/>
          <c:tx>
            <c:strRef>
              <c:f>'5.1'!$A$23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val>
            <c:numRef>
              <c:f>'5.1'!$B$23:$M$23</c:f>
              <c:numCache>
                <c:formatCode>#\ ##0.0</c:formatCode>
                <c:ptCount val="12"/>
                <c:pt idx="0">
                  <c:v>3166.3558479999979</c:v>
                </c:pt>
                <c:pt idx="1">
                  <c:v>2886.7581849999997</c:v>
                </c:pt>
                <c:pt idx="2">
                  <c:v>2184.1759569999995</c:v>
                </c:pt>
                <c:pt idx="3">
                  <c:v>1279.1887050000003</c:v>
                </c:pt>
                <c:pt idx="4">
                  <c:v>1037.9243119999996</c:v>
                </c:pt>
                <c:pt idx="5">
                  <c:v>747.10908400000028</c:v>
                </c:pt>
                <c:pt idx="6">
                  <c:v>816.44760299999916</c:v>
                </c:pt>
                <c:pt idx="7">
                  <c:v>798.34990199999947</c:v>
                </c:pt>
                <c:pt idx="8">
                  <c:v>815.91028199999937</c:v>
                </c:pt>
                <c:pt idx="9">
                  <c:v>1804.7559090000004</c:v>
                </c:pt>
                <c:pt idx="10">
                  <c:v>2470.8080459999992</c:v>
                </c:pt>
                <c:pt idx="11">
                  <c:v>2935.2507919999998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5BA-41BF-94A4-ABB20CCA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740736"/>
        <c:axId val="232742272"/>
      </c:barChart>
      <c:catAx>
        <c:axId val="23274073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2742272"/>
        <c:crosses val="autoZero"/>
        <c:auto val="1"/>
        <c:lblAlgn val="ctr"/>
        <c:lblOffset val="100"/>
        <c:noMultiLvlLbl val="0"/>
      </c:catAx>
      <c:valAx>
        <c:axId val="23274227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740736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'14.14'!$L$19:$L$26</c:f>
              <c:numCache>
                <c:formatCode>General</c:formatCode>
                <c:ptCount val="8"/>
              </c:numCache>
            </c:numRef>
          </c:cat>
          <c:val>
            <c:numRef>
              <c:f>'14.14'!$M$19:$M$26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B93-48FA-B3B3-850B24C8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41120"/>
        <c:axId val="285542656"/>
      </c:barChart>
      <c:catAx>
        <c:axId val="285541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542656"/>
        <c:crosses val="autoZero"/>
        <c:auto val="1"/>
        <c:lblAlgn val="ctr"/>
        <c:lblOffset val="100"/>
        <c:noMultiLvlLbl val="0"/>
      </c:catAx>
      <c:valAx>
        <c:axId val="2855426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541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4519059261955624E-3"/>
          <c:y val="1.521556444014360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95987988995373"/>
          <c:y val="0.27036963695923538"/>
          <c:w val="0.68446892538024695"/>
          <c:h val="0.57409888981268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'8.3'!$A$27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('8.3'!$B$27,'8.3'!$D$27,'8.3'!$F$27)</c:f>
              <c:numCache>
                <c:formatCode>#\ ##0.0</c:formatCode>
                <c:ptCount val="3"/>
                <c:pt idx="0">
                  <c:v>30063.343999999997</c:v>
                </c:pt>
                <c:pt idx="1">
                  <c:v>47672.121999999996</c:v>
                </c:pt>
                <c:pt idx="2">
                  <c:v>58618.398999999998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9-4846-9F8F-A0822549C499}"/>
            </c:ext>
          </c:extLst>
        </c:ser>
        <c:ser>
          <c:idx val="1"/>
          <c:order val="1"/>
          <c:tx>
            <c:strRef>
              <c:f>'8.3'!$A$28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('8.3'!$B$28,'8.3'!$D$28,'8.3'!$F$28)</c:f>
              <c:numCache>
                <c:formatCode>#\ ##0.0</c:formatCode>
                <c:ptCount val="3"/>
                <c:pt idx="0">
                  <c:v>441.11</c:v>
                </c:pt>
                <c:pt idx="1">
                  <c:v>791.09</c:v>
                </c:pt>
                <c:pt idx="2">
                  <c:v>997.95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9-4846-9F8F-A0822549C499}"/>
            </c:ext>
          </c:extLst>
        </c:ser>
        <c:ser>
          <c:idx val="2"/>
          <c:order val="2"/>
          <c:tx>
            <c:strRef>
              <c:f>'8.3'!$A$29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('8.3'!$B$29,'8.3'!$D$29,'8.3'!$F$29)</c:f>
              <c:numCache>
                <c:formatCode>#\ ##0.0</c:formatCode>
                <c:ptCount val="3"/>
                <c:pt idx="0">
                  <c:v>46</c:v>
                </c:pt>
                <c:pt idx="1">
                  <c:v>80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9-4846-9F8F-A0822549C499}"/>
            </c:ext>
          </c:extLst>
        </c:ser>
        <c:ser>
          <c:idx val="3"/>
          <c:order val="3"/>
          <c:tx>
            <c:strRef>
              <c:f>'8.3'!$A$30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('8.3'!$B$30,'8.3'!$D$30,'8.3'!$F$30)</c:f>
              <c:numCache>
                <c:formatCode>#\ ##0.0</c:formatCode>
                <c:ptCount val="3"/>
                <c:pt idx="0">
                  <c:v>82.2</c:v>
                </c:pt>
                <c:pt idx="1">
                  <c:v>127.37</c:v>
                </c:pt>
                <c:pt idx="2">
                  <c:v>186.32999999999998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9-4846-9F8F-A0822549C499}"/>
            </c:ext>
          </c:extLst>
        </c:ser>
        <c:ser>
          <c:idx val="4"/>
          <c:order val="4"/>
          <c:tx>
            <c:strRef>
              <c:f>'8.3'!$A$31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('8.3'!$B$31,'8.3'!$D$31,'8.3'!$F$31)</c:f>
              <c:numCache>
                <c:formatCode>#\ ##0.0</c:formatCode>
                <c:ptCount val="3"/>
                <c:pt idx="0">
                  <c:v>3245.0419999999999</c:v>
                </c:pt>
                <c:pt idx="1">
                  <c:v>3263.9760000000001</c:v>
                </c:pt>
                <c:pt idx="2">
                  <c:v>3705.2820000000002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9-4846-9F8F-A0822549C499}"/>
            </c:ext>
          </c:extLst>
        </c:ser>
        <c:ser>
          <c:idx val="5"/>
          <c:order val="5"/>
          <c:tx>
            <c:strRef>
              <c:f>'8.3'!$A$32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('8.3'!$B$32,'8.3'!$D$32,'8.3'!$F$32)</c:f>
              <c:numCache>
                <c:formatCode>#\ ##0.0</c:formatCode>
                <c:ptCount val="3"/>
                <c:pt idx="0">
                  <c:v>230633.86999999997</c:v>
                </c:pt>
                <c:pt idx="1">
                  <c:v>321940.12100000004</c:v>
                </c:pt>
                <c:pt idx="2">
                  <c:v>388265.74899999995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9-4846-9F8F-A0822549C499}"/>
            </c:ext>
          </c:extLst>
        </c:ser>
        <c:ser>
          <c:idx val="6"/>
          <c:order val="6"/>
          <c:tx>
            <c:strRef>
              <c:f>'8.3'!$A$33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('8.3'!$B$33,'8.3'!$D$33,'8.3'!$F$33)</c:f>
              <c:numCache>
                <c:formatCode>#\ ##0.0</c:formatCode>
                <c:ptCount val="3"/>
                <c:pt idx="0">
                  <c:v>56661.547000000006</c:v>
                </c:pt>
                <c:pt idx="1">
                  <c:v>89264.621999999988</c:v>
                </c:pt>
                <c:pt idx="2">
                  <c:v>106222.792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9-4846-9F8F-A0822549C499}"/>
            </c:ext>
          </c:extLst>
        </c:ser>
        <c:ser>
          <c:idx val="7"/>
          <c:order val="7"/>
          <c:tx>
            <c:strRef>
              <c:f>'8.3'!$A$34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('8.3'!$B$34,'8.3'!$D$34,'8.3'!$F$34)</c:f>
              <c:numCache>
                <c:formatCode>#\ ##0.0</c:formatCode>
                <c:ptCount val="3"/>
                <c:pt idx="0">
                  <c:v>50787.170999999995</c:v>
                </c:pt>
                <c:pt idx="1">
                  <c:v>81778.002999999997</c:v>
                </c:pt>
                <c:pt idx="2">
                  <c:v>98578.244000000006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9-4846-9F8F-A082254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5740416"/>
        <c:axId val="285742208"/>
      </c:barChart>
      <c:catAx>
        <c:axId val="28574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5742208"/>
        <c:crosses val="autoZero"/>
        <c:auto val="1"/>
        <c:lblAlgn val="ctr"/>
        <c:lblOffset val="100"/>
        <c:noMultiLvlLbl val="0"/>
      </c:catAx>
      <c:valAx>
        <c:axId val="28574220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57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894E-4"/>
          <c:y val="1.49812557359335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5028111568072E-2"/>
          <c:y val="0.23239703888559379"/>
          <c:w val="0.78878078392027584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'8.3'!$A$38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'8.3'!$B$38</c:f>
              <c:numCache>
                <c:formatCode>0.0%</c:formatCode>
                <c:ptCount val="1"/>
                <c:pt idx="0">
                  <c:v>3.8995228808048732E-2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1-41FA-B525-72907D9A7F76}"/>
            </c:ext>
          </c:extLst>
        </c:ser>
        <c:ser>
          <c:idx val="1"/>
          <c:order val="1"/>
          <c:tx>
            <c:strRef>
              <c:f>'8.3'!$A$39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'8.3'!$B$39</c:f>
              <c:numCache>
                <c:formatCode>0.0%</c:formatCode>
                <c:ptCount val="1"/>
                <c:pt idx="0">
                  <c:v>5.3680500746520698E-2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1-41FA-B525-72907D9A7F76}"/>
            </c:ext>
          </c:extLst>
        </c:ser>
        <c:ser>
          <c:idx val="2"/>
          <c:order val="2"/>
          <c:tx>
            <c:strRef>
              <c:f>'8.3'!$A$40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'8.3'!$B$40</c:f>
              <c:numCache>
                <c:formatCode>0.0%</c:formatCode>
                <c:ptCount val="1"/>
                <c:pt idx="0">
                  <c:v>6.6084610982877864E-2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1-41FA-B525-72907D9A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64992"/>
        <c:axId val="285774976"/>
      </c:barChart>
      <c:catAx>
        <c:axId val="285764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5774976"/>
        <c:crosses val="autoZero"/>
        <c:auto val="1"/>
        <c:lblAlgn val="ctr"/>
        <c:lblOffset val="100"/>
        <c:noMultiLvlLbl val="0"/>
      </c:catAx>
      <c:valAx>
        <c:axId val="285774976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76499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2.8842104547346682E-2"/>
          <c:y val="0.69733351273630362"/>
          <c:w val="0.59698673133986901"/>
          <c:h val="0.2584101466747509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21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'8.3'!$A$10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('8.3'!$B$10,'8.3'!$D$10,'8.3'!$F$10)</c:f>
              <c:numCache>
                <c:formatCode>#\ ##0.0</c:formatCode>
                <c:ptCount val="3"/>
                <c:pt idx="0">
                  <c:v>58909.042000000001</c:v>
                </c:pt>
                <c:pt idx="1">
                  <c:v>83405.353000000003</c:v>
                </c:pt>
                <c:pt idx="2">
                  <c:v>82679.466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83A-8B0B-43BAFB2863D8}"/>
            </c:ext>
          </c:extLst>
        </c:ser>
        <c:ser>
          <c:idx val="1"/>
          <c:order val="1"/>
          <c:tx>
            <c:strRef>
              <c:f>'8.3'!$A$11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('8.3'!$B$11,'8.3'!$D$11,'8.3'!$F$11)</c:f>
              <c:numCache>
                <c:formatCode>#\ ##0.0</c:formatCode>
                <c:ptCount val="3"/>
                <c:pt idx="0">
                  <c:v>5880.1419999999998</c:v>
                </c:pt>
                <c:pt idx="1">
                  <c:v>5541.3270000000002</c:v>
                </c:pt>
                <c:pt idx="2">
                  <c:v>7056.241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83A-8B0B-43BAFB2863D8}"/>
            </c:ext>
          </c:extLst>
        </c:ser>
        <c:ser>
          <c:idx val="2"/>
          <c:order val="2"/>
          <c:tx>
            <c:strRef>
              <c:f>'8.3'!$A$12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('8.3'!$B$12,'8.3'!$D$12,'8.3'!$F$12)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4-483A-8B0B-43BAFB2863D8}"/>
            </c:ext>
          </c:extLst>
        </c:ser>
        <c:ser>
          <c:idx val="3"/>
          <c:order val="3"/>
          <c:tx>
            <c:strRef>
              <c:f>'8.3'!$A$13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('8.3'!$B$13,'8.3'!$D$13,'8.3'!$F$13)</c:f>
              <c:numCache>
                <c:formatCode>#\ ##0.0</c:formatCode>
                <c:ptCount val="3"/>
                <c:pt idx="0">
                  <c:v>480.1</c:v>
                </c:pt>
                <c:pt idx="1">
                  <c:v>354</c:v>
                </c:pt>
                <c:pt idx="2">
                  <c:v>333.024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4-483A-8B0B-43BAFB2863D8}"/>
            </c:ext>
          </c:extLst>
        </c:ser>
        <c:ser>
          <c:idx val="4"/>
          <c:order val="4"/>
          <c:tx>
            <c:strRef>
              <c:f>'8.3'!$A$14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('8.3'!$B$14,'8.3'!$D$14,'8.3'!$F$14)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4-483A-8B0B-43BAFB2863D8}"/>
            </c:ext>
          </c:extLst>
        </c:ser>
        <c:ser>
          <c:idx val="5"/>
          <c:order val="5"/>
          <c:tx>
            <c:strRef>
              <c:f>'8.3'!$A$15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('8.3'!$B$15,'8.3'!$D$15,'8.3'!$F$15)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44-483A-8B0B-43BAFB2863D8}"/>
            </c:ext>
          </c:extLst>
        </c:ser>
        <c:ser>
          <c:idx val="6"/>
          <c:order val="6"/>
          <c:tx>
            <c:strRef>
              <c:f>'8.3'!$A$16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('8.3'!$B$16,'8.3'!$D$16,'8.3'!$F$16)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5029.42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44-483A-8B0B-43BAFB2863D8}"/>
            </c:ext>
          </c:extLst>
        </c:ser>
        <c:ser>
          <c:idx val="7"/>
          <c:order val="7"/>
          <c:tx>
            <c:strRef>
              <c:f>'8.3'!$A$17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('8.3'!$B$17,'8.3'!$D$17,'8.3'!$F$17)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44-483A-8B0B-43BAFB2863D8}"/>
            </c:ext>
          </c:extLst>
        </c:ser>
        <c:ser>
          <c:idx val="8"/>
          <c:order val="8"/>
          <c:tx>
            <c:strRef>
              <c:f>'8.3'!$A$18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('8.3'!$B$18,'8.3'!$D$18,'8.3'!$F$18)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44-483A-8B0B-43BAFB2863D8}"/>
            </c:ext>
          </c:extLst>
        </c:ser>
        <c:ser>
          <c:idx val="9"/>
          <c:order val="9"/>
          <c:tx>
            <c:strRef>
              <c:f>'8.3'!$A$19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('8.3'!$B$19,'8.3'!$D$19,'8.3'!$F$19)</c:f>
              <c:numCache>
                <c:formatCode>#\ ##0.0</c:formatCode>
                <c:ptCount val="3"/>
                <c:pt idx="0">
                  <c:v>7729.9250000000002</c:v>
                </c:pt>
                <c:pt idx="1">
                  <c:v>7682.4970000000003</c:v>
                </c:pt>
                <c:pt idx="2">
                  <c:v>6833.2160000000003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44-483A-8B0B-43BAFB2863D8}"/>
            </c:ext>
          </c:extLst>
        </c:ser>
        <c:ser>
          <c:idx val="10"/>
          <c:order val="10"/>
          <c:tx>
            <c:strRef>
              <c:f>'8.3'!$A$20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('8.3'!$B$20,'8.3'!$D$20,'8.3'!$F$20)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44-483A-8B0B-43BAFB2863D8}"/>
            </c:ext>
          </c:extLst>
        </c:ser>
        <c:ser>
          <c:idx val="11"/>
          <c:order val="11"/>
          <c:tx>
            <c:strRef>
              <c:f>'8.3'!$A$21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('8.3'!$B$21,'8.3'!$D$21,'8.3'!$F$21)</c:f>
              <c:numCache>
                <c:formatCode>#\ ##0.0</c:formatCode>
                <c:ptCount val="3"/>
                <c:pt idx="0">
                  <c:v>59385.72</c:v>
                </c:pt>
                <c:pt idx="1">
                  <c:v>90229</c:v>
                </c:pt>
                <c:pt idx="2">
                  <c:v>92713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44-483A-8B0B-43BAFB2863D8}"/>
            </c:ext>
          </c:extLst>
        </c:ser>
        <c:ser>
          <c:idx val="12"/>
          <c:order val="12"/>
          <c:tx>
            <c:strRef>
              <c:f>'8.3'!$A$22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('8.3'!$B$22,'8.3'!$D$22,'8.3'!$F$22)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B44-483A-8B0B-43BAFB2863D8}"/>
            </c:ext>
          </c:extLst>
        </c:ser>
        <c:ser>
          <c:idx val="13"/>
          <c:order val="13"/>
          <c:tx>
            <c:strRef>
              <c:f>'8.3'!$A$23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('8.3'!$B$23,'8.3'!$D$23,'8.3'!$F$23)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44-483A-8B0B-43BAFB2863D8}"/>
            </c:ext>
          </c:extLst>
        </c:ser>
        <c:ser>
          <c:idx val="14"/>
          <c:order val="14"/>
          <c:tx>
            <c:strRef>
              <c:f>'8.3'!$A$24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('8.3'!$B$24,'8.3'!$D$24,'8.3'!$F$24)</c:f>
              <c:numCache>
                <c:formatCode>#\ ##0.0</c:formatCode>
                <c:ptCount val="3"/>
                <c:pt idx="0">
                  <c:v>25.053000000000001</c:v>
                </c:pt>
                <c:pt idx="1">
                  <c:v>18.827999999999999</c:v>
                </c:pt>
                <c:pt idx="2">
                  <c:v>22.061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44-483A-8B0B-43BAFB2863D8}"/>
            </c:ext>
          </c:extLst>
        </c:ser>
        <c:ser>
          <c:idx val="15"/>
          <c:order val="15"/>
          <c:tx>
            <c:strRef>
              <c:f>'8.3'!$A$25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('8.3'!$B$25,'8.3'!$D$25,'8.3'!$F$25)</c:f>
              <c:numCache>
                <c:formatCode>#\ ##0.0</c:formatCode>
                <c:ptCount val="3"/>
                <c:pt idx="0">
                  <c:v>279058.60800000012</c:v>
                </c:pt>
                <c:pt idx="1">
                  <c:v>409898.67100000015</c:v>
                </c:pt>
                <c:pt idx="2">
                  <c:v>521625.39599999995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44-483A-8B0B-43BAFB28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256512"/>
        <c:axId val="285934720"/>
      </c:barChart>
      <c:catAx>
        <c:axId val="2862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5934720"/>
        <c:crosses val="autoZero"/>
        <c:auto val="1"/>
        <c:lblAlgn val="ctr"/>
        <c:lblOffset val="100"/>
        <c:noMultiLvlLbl val="0"/>
      </c:catAx>
      <c:valAx>
        <c:axId val="2859347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256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9801-414B-8E2F-A0817BD14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9801-414B-8E2F-A0817BD14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9801-414B-8E2F-A0817BD14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9801-414B-8E2F-A0817BD145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9801-414B-8E2F-A0817BD145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9801-414B-8E2F-A0817BD1451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9801-414B-8E2F-A0817BD1451E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6BE8-4632-87C8-9B0C3CE8E245}"/>
              </c:ext>
            </c:extLst>
          </c:dPt>
          <c:cat>
            <c:numRef>
              <c:f>'8.3'!$O$27:$O$34</c:f>
              <c:numCache>
                <c:formatCode>#\ ##0.0</c:formatCode>
                <c:ptCount val="8"/>
              </c:numCache>
            </c:numRef>
          </c:cat>
          <c:val>
            <c:numRef>
              <c:f>'8.3'!$J$27:$J$34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6BE8-4632-87C8-9B0C3CE8E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521-48D2-91B0-6C9037FC6DCC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521-48D2-91B0-6C9037FC6DCC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521-48D2-91B0-6C9037FC6DCC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521-48D2-91B0-6C9037FC6DCC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E521-48D2-91B0-6C9037FC6DCC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521-48D2-91B0-6C9037FC6DCC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521-48D2-91B0-6C9037FC6DCC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E521-48D2-91B0-6C9037FC6DCC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521-48D2-91B0-6C9037FC6DCC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521-48D2-91B0-6C9037FC6DCC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521-48D2-91B0-6C9037FC6DCC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521-48D2-91B0-6C9037FC6DCC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521-48D2-91B0-6C9037FC6DCC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521-48D2-91B0-6C9037FC6DCC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E521-48D2-91B0-6C9037FC6DCC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E521-48D2-91B0-6C9037FC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2.8046199670838591E-3"/>
          <c:y val="2.28570973590640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482501679915928E-2"/>
          <c:y val="0.27106762224129999"/>
          <c:w val="0.70126884093696329"/>
          <c:h val="0.53978741468365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'8.4'!$A$27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('8.4'!$B$27,'8.4'!$D$27,'8.4'!$F$27)</c:f>
              <c:numCache>
                <c:formatCode>#\ ##0.0</c:formatCode>
                <c:ptCount val="3"/>
                <c:pt idx="0">
                  <c:v>17449.085999999999</c:v>
                </c:pt>
                <c:pt idx="1">
                  <c:v>23283.854999999996</c:v>
                </c:pt>
                <c:pt idx="2">
                  <c:v>26831.829000000002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B-4CCD-9D10-C51C9B738AA8}"/>
            </c:ext>
          </c:extLst>
        </c:ser>
        <c:ser>
          <c:idx val="1"/>
          <c:order val="1"/>
          <c:tx>
            <c:strRef>
              <c:f>'8.4'!$A$28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('8.4'!$B$28,'8.4'!$D$28,'8.4'!$F$28)</c:f>
              <c:numCache>
                <c:formatCode>#\ ##0.0</c:formatCode>
                <c:ptCount val="3"/>
                <c:pt idx="0">
                  <c:v>6605.96</c:v>
                </c:pt>
                <c:pt idx="1">
                  <c:v>8996.32</c:v>
                </c:pt>
                <c:pt idx="2">
                  <c:v>10501.54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B-4CCD-9D10-C51C9B738AA8}"/>
            </c:ext>
          </c:extLst>
        </c:ser>
        <c:ser>
          <c:idx val="2"/>
          <c:order val="2"/>
          <c:tx>
            <c:strRef>
              <c:f>'8.4'!$A$29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('8.4'!$B$29,'8.4'!$D$29,'8.4'!$F$29)</c:f>
              <c:numCache>
                <c:formatCode>#\ ##0.0</c:formatCode>
                <c:ptCount val="3"/>
                <c:pt idx="0">
                  <c:v>2657.8049999999998</c:v>
                </c:pt>
                <c:pt idx="1">
                  <c:v>2831.4669999999996</c:v>
                </c:pt>
                <c:pt idx="2">
                  <c:v>3057.681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B-4CCD-9D10-C51C9B738AA8}"/>
            </c:ext>
          </c:extLst>
        </c:ser>
        <c:ser>
          <c:idx val="3"/>
          <c:order val="3"/>
          <c:tx>
            <c:strRef>
              <c:f>'8.4'!$A$30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('8.4'!$B$30,'8.4'!$D$30,'8.4'!$F$30)</c:f>
              <c:numCache>
                <c:formatCode>#\ ##0.0</c:formatCode>
                <c:ptCount val="3"/>
                <c:pt idx="0">
                  <c:v>1287.5909999999999</c:v>
                </c:pt>
                <c:pt idx="1">
                  <c:v>2150.989</c:v>
                </c:pt>
                <c:pt idx="2">
                  <c:v>1814.432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B-4CCD-9D10-C51C9B738AA8}"/>
            </c:ext>
          </c:extLst>
        </c:ser>
        <c:ser>
          <c:idx val="4"/>
          <c:order val="4"/>
          <c:tx>
            <c:strRef>
              <c:f>'8.4'!$A$31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('8.4'!$B$31,'8.4'!$D$31,'8.4'!$F$31)</c:f>
              <c:numCache>
                <c:formatCode>#\ ##0.0</c:formatCode>
                <c:ptCount val="3"/>
                <c:pt idx="0">
                  <c:v>701.01</c:v>
                </c:pt>
                <c:pt idx="1">
                  <c:v>508.51</c:v>
                </c:pt>
                <c:pt idx="2">
                  <c:v>498.65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B-4CCD-9D10-C51C9B738AA8}"/>
            </c:ext>
          </c:extLst>
        </c:ser>
        <c:ser>
          <c:idx val="5"/>
          <c:order val="5"/>
          <c:tx>
            <c:strRef>
              <c:f>'8.4'!$A$32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('8.4'!$B$32,'8.4'!$D$32,'8.4'!$F$32)</c:f>
              <c:numCache>
                <c:formatCode>#\ ##0.0</c:formatCode>
                <c:ptCount val="3"/>
                <c:pt idx="0">
                  <c:v>161662.38399999996</c:v>
                </c:pt>
                <c:pt idx="1">
                  <c:v>208613.057</c:v>
                </c:pt>
                <c:pt idx="2">
                  <c:v>250372.09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B-4CCD-9D10-C51C9B738AA8}"/>
            </c:ext>
          </c:extLst>
        </c:ser>
        <c:ser>
          <c:idx val="6"/>
          <c:order val="6"/>
          <c:tx>
            <c:strRef>
              <c:f>'8.4'!$A$33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('8.4'!$B$33,'8.4'!$D$33,'8.4'!$F$33)</c:f>
              <c:numCache>
                <c:formatCode>#\ ##0.0</c:formatCode>
                <c:ptCount val="3"/>
                <c:pt idx="0">
                  <c:v>63149.585999999996</c:v>
                </c:pt>
                <c:pt idx="1">
                  <c:v>82627.753999999986</c:v>
                </c:pt>
                <c:pt idx="2">
                  <c:v>98051.476000000024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FB-4CCD-9D10-C51C9B738AA8}"/>
            </c:ext>
          </c:extLst>
        </c:ser>
        <c:ser>
          <c:idx val="7"/>
          <c:order val="7"/>
          <c:tx>
            <c:strRef>
              <c:f>'8.4'!$A$34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('8.4'!$B$34,'8.4'!$D$34,'8.4'!$F$34)</c:f>
              <c:numCache>
                <c:formatCode>#\ ##0.0</c:formatCode>
                <c:ptCount val="3"/>
                <c:pt idx="0">
                  <c:v>13542.93</c:v>
                </c:pt>
                <c:pt idx="1">
                  <c:v>18653.855</c:v>
                </c:pt>
                <c:pt idx="2">
                  <c:v>23464.076000000001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FB-4CCD-9D10-C51C9B738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647232"/>
        <c:axId val="199648768"/>
      </c:barChart>
      <c:catAx>
        <c:axId val="1996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648768"/>
        <c:crosses val="autoZero"/>
        <c:auto val="1"/>
        <c:lblAlgn val="ctr"/>
        <c:lblOffset val="100"/>
        <c:noMultiLvlLbl val="0"/>
      </c:catAx>
      <c:valAx>
        <c:axId val="1996487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647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894E-4"/>
          <c:y val="7.4740335724244878E-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715856989273319E-2"/>
          <c:y val="0.23107234350197242"/>
          <c:w val="0.79406865013053884"/>
          <c:h val="0.27543700787401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'8.4'!$A$38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'8.4'!$B$38</c:f>
              <c:numCache>
                <c:formatCode>0.0%</c:formatCode>
                <c:ptCount val="1"/>
                <c:pt idx="0">
                  <c:v>7.2889735022707333E-2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4-42CD-925A-5E49B358BA46}"/>
            </c:ext>
          </c:extLst>
        </c:ser>
        <c:ser>
          <c:idx val="1"/>
          <c:order val="1"/>
          <c:tx>
            <c:strRef>
              <c:f>'8.4'!$A$39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'8.4'!$B$39</c:f>
              <c:numCache>
                <c:formatCode>0.0%</c:formatCode>
                <c:ptCount val="1"/>
                <c:pt idx="0">
                  <c:v>4.1842224614622024E-2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2CD-925A-5E49B358BA46}"/>
            </c:ext>
          </c:extLst>
        </c:ser>
        <c:ser>
          <c:idx val="2"/>
          <c:order val="2"/>
          <c:tx>
            <c:strRef>
              <c:f>'8.4'!$A$40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'8.4'!$B$40</c:f>
              <c:numCache>
                <c:formatCode>0.0%</c:formatCode>
                <c:ptCount val="1"/>
                <c:pt idx="0">
                  <c:v>4.2480905454757752E-2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4-42CD-925A-5E49B358B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84096"/>
        <c:axId val="199685632"/>
      </c:barChart>
      <c:catAx>
        <c:axId val="1996840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99685632"/>
        <c:crosses val="autoZero"/>
        <c:auto val="1"/>
        <c:lblAlgn val="ctr"/>
        <c:lblOffset val="100"/>
        <c:noMultiLvlLbl val="0"/>
      </c:catAx>
      <c:valAx>
        <c:axId val="199685632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968409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1.5161347929261452E-3"/>
          <c:y val="0.65779056061106134"/>
          <c:w val="0.59835185448712147"/>
          <c:h val="0.280732291795613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8.3669129329565634E-3"/>
          <c:y val="1.166934720339803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'8.4'!$A$10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('8.4'!$B$10,'8.4'!$D$10,'8.4'!$F$10)</c:f>
              <c:numCache>
                <c:formatCode>#\ ##0.0</c:formatCode>
                <c:ptCount val="3"/>
                <c:pt idx="0">
                  <c:v>41192.168999999994</c:v>
                </c:pt>
                <c:pt idx="1">
                  <c:v>45170.945999999996</c:v>
                </c:pt>
                <c:pt idx="2">
                  <c:v>51941.848999999995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D-4093-8076-46C14AD4DAF7}"/>
            </c:ext>
          </c:extLst>
        </c:ser>
        <c:ser>
          <c:idx val="1"/>
          <c:order val="1"/>
          <c:tx>
            <c:strRef>
              <c:f>'8.4'!$A$11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('8.4'!$B$11,'8.4'!$D$11,'8.4'!$F$11)</c:f>
              <c:numCache>
                <c:formatCode>#\ ##0.0</c:formatCode>
                <c:ptCount val="3"/>
                <c:pt idx="0">
                  <c:v>700</c:v>
                </c:pt>
                <c:pt idx="1">
                  <c:v>507</c:v>
                </c:pt>
                <c:pt idx="2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D-4093-8076-46C14AD4DAF7}"/>
            </c:ext>
          </c:extLst>
        </c:ser>
        <c:ser>
          <c:idx val="2"/>
          <c:order val="2"/>
          <c:tx>
            <c:strRef>
              <c:f>'8.4'!$A$12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('8.4'!$B$12,'8.4'!$D$12,'8.4'!$F$12)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D-4093-8076-46C14AD4DAF7}"/>
            </c:ext>
          </c:extLst>
        </c:ser>
        <c:ser>
          <c:idx val="3"/>
          <c:order val="3"/>
          <c:tx>
            <c:strRef>
              <c:f>'8.4'!$A$13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('8.4'!$B$13,'8.4'!$D$13,'8.4'!$F$13)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D-4093-8076-46C14AD4DAF7}"/>
            </c:ext>
          </c:extLst>
        </c:ser>
        <c:ser>
          <c:idx val="4"/>
          <c:order val="4"/>
          <c:tx>
            <c:strRef>
              <c:f>'8.4'!$A$14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('8.4'!$B$14,'8.4'!$D$14,'8.4'!$F$14)</c:f>
              <c:numCache>
                <c:formatCode>#\ ##0.0</c:formatCode>
                <c:ptCount val="3"/>
                <c:pt idx="0">
                  <c:v>271.37</c:v>
                </c:pt>
                <c:pt idx="1">
                  <c:v>212.048</c:v>
                </c:pt>
                <c:pt idx="2">
                  <c:v>223.01900000000001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D-4093-8076-46C14AD4DAF7}"/>
            </c:ext>
          </c:extLst>
        </c:ser>
        <c:ser>
          <c:idx val="5"/>
          <c:order val="5"/>
          <c:tx>
            <c:strRef>
              <c:f>'8.4'!$A$15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('8.4'!$B$15,'8.4'!$D$15,'8.4'!$F$15)</c:f>
              <c:numCache>
                <c:formatCode>#\ ##0.0</c:formatCode>
                <c:ptCount val="3"/>
                <c:pt idx="0">
                  <c:v>7.1599999999999993</c:v>
                </c:pt>
                <c:pt idx="1">
                  <c:v>4.3149999999999995</c:v>
                </c:pt>
                <c:pt idx="2">
                  <c:v>4.1589999999999998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D-4093-8076-46C14AD4DAF7}"/>
            </c:ext>
          </c:extLst>
        </c:ser>
        <c:ser>
          <c:idx val="6"/>
          <c:order val="6"/>
          <c:tx>
            <c:strRef>
              <c:f>'8.4'!$A$16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('8.4'!$B$16,'8.4'!$D$16,'8.4'!$F$16)</c:f>
              <c:numCache>
                <c:formatCode>#\ ##0.0</c:formatCode>
                <c:ptCount val="3"/>
                <c:pt idx="0">
                  <c:v>194461.41</c:v>
                </c:pt>
                <c:pt idx="1">
                  <c:v>246385.96400000001</c:v>
                </c:pt>
                <c:pt idx="2">
                  <c:v>286128.96999999997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D-4093-8076-46C14AD4DAF7}"/>
            </c:ext>
          </c:extLst>
        </c:ser>
        <c:ser>
          <c:idx val="7"/>
          <c:order val="7"/>
          <c:tx>
            <c:strRef>
              <c:f>'8.4'!$A$17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('8.4'!$B$17,'8.4'!$D$17,'8.4'!$F$17)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D-4093-8076-46C14AD4DAF7}"/>
            </c:ext>
          </c:extLst>
        </c:ser>
        <c:ser>
          <c:idx val="8"/>
          <c:order val="8"/>
          <c:tx>
            <c:strRef>
              <c:f>'8.4'!$A$18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('8.4'!$B$18,'8.4'!$D$18,'8.4'!$F$18)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9D-4093-8076-46C14AD4DAF7}"/>
            </c:ext>
          </c:extLst>
        </c:ser>
        <c:ser>
          <c:idx val="9"/>
          <c:order val="9"/>
          <c:tx>
            <c:strRef>
              <c:f>'8.4'!$A$19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('8.4'!$B$19,'8.4'!$D$19,'8.4'!$F$19)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9D-4093-8076-46C14AD4DAF7}"/>
            </c:ext>
          </c:extLst>
        </c:ser>
        <c:ser>
          <c:idx val="10"/>
          <c:order val="10"/>
          <c:tx>
            <c:strRef>
              <c:f>'8.4'!$A$20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('8.4'!$B$20,'8.4'!$D$20,'8.4'!$F$20)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9D-4093-8076-46C14AD4DAF7}"/>
            </c:ext>
          </c:extLst>
        </c:ser>
        <c:ser>
          <c:idx val="11"/>
          <c:order val="11"/>
          <c:tx>
            <c:strRef>
              <c:f>'8.4'!$A$21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('8.4'!$B$21,'8.4'!$D$21,'8.4'!$F$21)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9D-4093-8076-46C14AD4DAF7}"/>
            </c:ext>
          </c:extLst>
        </c:ser>
        <c:ser>
          <c:idx val="12"/>
          <c:order val="12"/>
          <c:tx>
            <c:strRef>
              <c:f>'8.4'!$A$22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('8.4'!$B$22,'8.4'!$D$22,'8.4'!$F$22)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9D-4093-8076-46C14AD4DAF7}"/>
            </c:ext>
          </c:extLst>
        </c:ser>
        <c:ser>
          <c:idx val="13"/>
          <c:order val="13"/>
          <c:tx>
            <c:strRef>
              <c:f>'8.4'!$A$23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('8.4'!$B$23,'8.4'!$D$23,'8.4'!$F$23)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F9D-4093-8076-46C14AD4DAF7}"/>
            </c:ext>
          </c:extLst>
        </c:ser>
        <c:ser>
          <c:idx val="14"/>
          <c:order val="14"/>
          <c:tx>
            <c:strRef>
              <c:f>'8.4'!$A$24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('8.4'!$B$24,'8.4'!$D$24,'8.4'!$F$24)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9D-4093-8076-46C14AD4DAF7}"/>
            </c:ext>
          </c:extLst>
        </c:ser>
        <c:ser>
          <c:idx val="15"/>
          <c:order val="15"/>
          <c:tx>
            <c:strRef>
              <c:f>'8.4'!$A$25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('8.4'!$B$25,'8.4'!$D$25,'8.4'!$F$25)</c:f>
              <c:numCache>
                <c:formatCode>#\ ##0.0</c:formatCode>
                <c:ptCount val="3"/>
                <c:pt idx="0">
                  <c:v>60359.452000000005</c:v>
                </c:pt>
                <c:pt idx="1">
                  <c:v>84612.922999999995</c:v>
                </c:pt>
                <c:pt idx="2">
                  <c:v>96072.161000000022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9D-4093-8076-46C14AD4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4585984"/>
        <c:axId val="284587520"/>
      </c:barChart>
      <c:catAx>
        <c:axId val="28458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587520"/>
        <c:crosses val="autoZero"/>
        <c:auto val="1"/>
        <c:lblAlgn val="ctr"/>
        <c:lblOffset val="100"/>
        <c:noMultiLvlLbl val="0"/>
      </c:catAx>
      <c:valAx>
        <c:axId val="28458752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585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09A-4B8B-9C9C-69DD6FC9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309A-4B8B-9C9C-69DD6FC9E6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309A-4B8B-9C9C-69DD6FC9E6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309A-4B8B-9C9C-69DD6FC9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309A-4B8B-9C9C-69DD6FC9E6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309A-4B8B-9C9C-69DD6FC9E635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309A-4B8B-9C9C-69DD6FC9E635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C55B-4F2D-A47F-E7BF0FB902C0}"/>
              </c:ext>
            </c:extLst>
          </c:dPt>
          <c:cat>
            <c:numRef>
              <c:f>'8.4'!$O$27:$O$34</c:f>
              <c:numCache>
                <c:formatCode>#\ ##0.0</c:formatCode>
                <c:ptCount val="8"/>
              </c:numCache>
            </c:numRef>
          </c:cat>
          <c:val>
            <c:numRef>
              <c:f>'8.4'!$J$27:$J$34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C55B-4F2D-A47F-E7BF0FB9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>
                <a:solidFill>
                  <a:schemeClr val="accent1"/>
                </a:solidFill>
              </a:defRPr>
            </a:pPr>
            <a:r>
              <a:rPr lang="cs-CZ" sz="1000" baseline="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Podíl paliv na dodávkách tepla</a:t>
            </a:r>
          </a:p>
        </c:rich>
      </c:tx>
      <c:layout>
        <c:manualLayout>
          <c:xMode val="edge"/>
          <c:yMode val="edge"/>
          <c:x val="8.7851731180618178E-4"/>
          <c:y val="1.11008325624421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17413520027029"/>
          <c:y val="0.1167687372411782"/>
          <c:w val="0.70632167844727234"/>
          <c:h val="0.859145069133610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9873-4A6F-9B29-7304FFDDD914}"/>
              </c:ext>
            </c:extLst>
          </c:dPt>
          <c:dPt>
            <c:idx val="1"/>
            <c:bubble3D val="0"/>
            <c:spPr>
              <a:solidFill>
                <a:srgbClr val="5A6588"/>
              </a:solidFill>
            </c:spPr>
            <c:extLst>
              <c:ext xmlns:c16="http://schemas.microsoft.com/office/drawing/2014/chart" uri="{C3380CC4-5D6E-409C-BE32-E72D297353CC}">
                <c16:uniqueId val="{00000003-9873-4A6F-9B29-7304FFDDD914}"/>
              </c:ext>
            </c:extLst>
          </c:dPt>
          <c:dPt>
            <c:idx val="2"/>
            <c:bubble3D val="0"/>
            <c:spPr>
              <a:solidFill>
                <a:srgbClr val="9198B0"/>
              </a:solidFill>
            </c:spPr>
            <c:extLst>
              <c:ext xmlns:c16="http://schemas.microsoft.com/office/drawing/2014/chart" uri="{C3380CC4-5D6E-409C-BE32-E72D297353CC}">
                <c16:uniqueId val="{00000005-9873-4A6F-9B29-7304FFDDD914}"/>
              </c:ext>
            </c:extLst>
          </c:dPt>
          <c:dPt>
            <c:idx val="3"/>
            <c:bubble3D val="0"/>
            <c:spPr>
              <a:solidFill>
                <a:srgbClr val="C8CBD7"/>
              </a:solidFill>
            </c:spPr>
            <c:extLst>
              <c:ext xmlns:c16="http://schemas.microsoft.com/office/drawing/2014/chart" uri="{C3380CC4-5D6E-409C-BE32-E72D297353CC}">
                <c16:uniqueId val="{0000000A-70B9-4039-A717-E40AAAE6A29C}"/>
              </c:ext>
            </c:extLst>
          </c:dPt>
          <c:dPt>
            <c:idx val="4"/>
            <c:bubble3D val="0"/>
            <c:spPr>
              <a:solidFill>
                <a:srgbClr val="E02C1F"/>
              </a:solidFill>
            </c:spPr>
            <c:extLst>
              <c:ext xmlns:c16="http://schemas.microsoft.com/office/drawing/2014/chart" uri="{C3380CC4-5D6E-409C-BE32-E72D297353CC}">
                <c16:uniqueId val="{0000000B-70B9-4039-A717-E40AAAE6A29C}"/>
              </c:ext>
            </c:extLst>
          </c:dPt>
          <c:dPt>
            <c:idx val="5"/>
            <c:bubble3D val="0"/>
            <c:spPr>
              <a:solidFill>
                <a:srgbClr val="E86158"/>
              </a:solidFill>
            </c:spPr>
            <c:extLst>
              <c:ext xmlns:c16="http://schemas.microsoft.com/office/drawing/2014/chart" uri="{C3380CC4-5D6E-409C-BE32-E72D297353CC}">
                <c16:uniqueId val="{0000000C-70B9-4039-A717-E40AAAE6A29C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9873-4A6F-9B29-7304FFDDD914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D-70B9-4039-A717-E40AAAE6A29C}"/>
              </c:ext>
            </c:extLst>
          </c:dPt>
          <c:dPt>
            <c:idx val="8"/>
            <c:bubble3D val="0"/>
            <c:spPr>
              <a:solidFill>
                <a:srgbClr val="262626"/>
              </a:solidFill>
            </c:spPr>
            <c:extLst>
              <c:ext xmlns:c16="http://schemas.microsoft.com/office/drawing/2014/chart" uri="{C3380CC4-5D6E-409C-BE32-E72D297353CC}">
                <c16:uniqueId val="{0000000E-70B9-4039-A717-E40AAAE6A29C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F-70B9-4039-A717-E40AAAE6A29C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10-70B9-4039-A717-E40AAAE6A29C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A-4293-46FE-8B47-2350727370E2}"/>
              </c:ext>
            </c:extLst>
          </c:dPt>
          <c:dPt>
            <c:idx val="12"/>
            <c:bubble3D val="0"/>
            <c:spPr>
              <a:pattFill prst="ltUpDiag">
                <a:fgClr>
                  <a:srgbClr val="23315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4293-46FE-8B47-2350727370E2}"/>
              </c:ext>
            </c:extLst>
          </c:dPt>
          <c:dPt>
            <c:idx val="13"/>
            <c:bubble3D val="0"/>
            <c:spPr>
              <a:pattFill prst="ltUpDiag">
                <a:fgClr>
                  <a:srgbClr val="E02C1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70B9-4039-A717-E40AAAE6A29C}"/>
              </c:ext>
            </c:extLst>
          </c:dPt>
          <c:dPt>
            <c:idx val="14"/>
            <c:bubble3D val="0"/>
            <c:spPr>
              <a:pattFill prst="ltUpDiag">
                <a:fgClr>
                  <a:srgbClr val="5A6588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70B9-4039-A717-E40AAAE6A29C}"/>
              </c:ext>
            </c:extLst>
          </c:dPt>
          <c:dPt>
            <c:idx val="15"/>
            <c:bubble3D val="0"/>
            <c:spPr>
              <a:pattFill prst="ltUpDiag">
                <a:fgClr>
                  <a:srgbClr val="E86158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9873-4A6F-9B29-7304FFDDD914}"/>
              </c:ext>
            </c:extLst>
          </c:dPt>
          <c:dLbls>
            <c:dLbl>
              <c:idx val="1"/>
              <c:layout>
                <c:manualLayout>
                  <c:x val="0.16750461065631261"/>
                  <c:y val="3.03865350164562E-2"/>
                </c:manualLayout>
              </c:layout>
              <c:numFmt formatCode="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73-4A6F-9B29-7304FFDDD914}"/>
                </c:ext>
              </c:extLst>
            </c:dLbl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873-4A6F-9B29-7304FFDDD9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B9-4039-A717-E40AAAE6A2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B9-4039-A717-E40AAAE6A2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B9-4039-A717-E40AAAE6A29C}"/>
                </c:ext>
              </c:extLst>
            </c:dLbl>
            <c:dLbl>
              <c:idx val="6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873-4A6F-9B29-7304FFDDD914}"/>
                </c:ext>
              </c:extLst>
            </c:dLbl>
            <c:dLbl>
              <c:idx val="7"/>
              <c:layout>
                <c:manualLayout>
                  <c:x val="-0.16731603116500593"/>
                  <c:y val="9.203416239636697E-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B9-4039-A717-E40AAAE6A2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B9-4039-A717-E40AAAE6A29C}"/>
                </c:ext>
              </c:extLst>
            </c:dLbl>
            <c:dLbl>
              <c:idx val="9"/>
              <c:layout>
                <c:manualLayout>
                  <c:x val="-0.175942701019564"/>
                  <c:y val="-4.6850477023705372E-2"/>
                </c:manualLayout>
              </c:layout>
              <c:numFmt formatCode="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B9-4039-A717-E40AAAE6A2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B9-4039-A717-E40AAAE6A29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4293-46FE-8B47-2350727370E2}"/>
                </c:ext>
              </c:extLst>
            </c:dLbl>
            <c:dLbl>
              <c:idx val="12"/>
              <c:layout>
                <c:manualLayout>
                  <c:x val="-0.1603767548837037"/>
                  <c:y val="-7.1957671957671998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93-46FE-8B47-2350727370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B9-4039-A717-E40AAAE6A29C}"/>
                </c:ext>
              </c:extLst>
            </c:dLbl>
            <c:dLbl>
              <c:idx val="14"/>
              <c:layout>
                <c:manualLayout>
                  <c:x val="-0.14468593095970123"/>
                  <c:y val="-0.1314968962213056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B9-4039-A717-E40AAAE6A29C}"/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873-4A6F-9B29-7304FFDDD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'5.1'!$A$26:$A$41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'5.1'!$B$26:$B$41</c:f>
              <c:numCache>
                <c:formatCode>#\ ##0.0</c:formatCode>
                <c:ptCount val="16"/>
                <c:pt idx="0">
                  <c:v>3525.4143569999987</c:v>
                </c:pt>
                <c:pt idx="1">
                  <c:v>161.96102500000001</c:v>
                </c:pt>
                <c:pt idx="2">
                  <c:v>1836.295703</c:v>
                </c:pt>
                <c:pt idx="3">
                  <c:v>6.3521449999999993</c:v>
                </c:pt>
                <c:pt idx="4">
                  <c:v>8.4739299999999993</c:v>
                </c:pt>
                <c:pt idx="5">
                  <c:v>3.9233999999999998E-2</c:v>
                </c:pt>
                <c:pt idx="6">
                  <c:v>10980.842928999999</c:v>
                </c:pt>
                <c:pt idx="7">
                  <c:v>312.40204999999997</c:v>
                </c:pt>
                <c:pt idx="8">
                  <c:v>0</c:v>
                </c:pt>
                <c:pt idx="9">
                  <c:v>465.13630499999999</c:v>
                </c:pt>
                <c:pt idx="10">
                  <c:v>18.844032000000002</c:v>
                </c:pt>
                <c:pt idx="11">
                  <c:v>902.59526699999992</c:v>
                </c:pt>
                <c:pt idx="12">
                  <c:v>625.87024399999996</c:v>
                </c:pt>
                <c:pt idx="13">
                  <c:v>0</c:v>
                </c:pt>
                <c:pt idx="14">
                  <c:v>47.153904000000004</c:v>
                </c:pt>
                <c:pt idx="15">
                  <c:v>7210.8147469999994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873-4A6F-9B29-7304FFDDD9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5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F57-466C-BAA9-D24AC6218E6A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F57-466C-BAA9-D24AC6218E6A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F57-466C-BAA9-D24AC6218E6A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F57-466C-BAA9-D24AC6218E6A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F57-466C-BAA9-D24AC6218E6A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F57-466C-BAA9-D24AC6218E6A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F57-466C-BAA9-D24AC6218E6A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F57-466C-BAA9-D24AC6218E6A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F57-466C-BAA9-D24AC6218E6A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F57-466C-BAA9-D24AC6218E6A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F57-466C-BAA9-D24AC6218E6A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F57-466C-BAA9-D24AC6218E6A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F57-466C-BAA9-D24AC6218E6A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F57-466C-BAA9-D24AC6218E6A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4F57-466C-BAA9-D24AC6218E6A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4F57-466C-BAA9-D24AC621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2.6990647660880451E-3"/>
          <c:y val="7.603788722443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31919219025079E-2"/>
          <c:y val="0.25069991251093615"/>
          <c:w val="0.65337529325185317"/>
          <c:h val="0.55147294088238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'8.5'!$A$27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('8.5'!$B$27,'8.5'!$D$27,'8.5'!$F$27)</c:f>
              <c:numCache>
                <c:formatCode>#\ ##0.0</c:formatCode>
                <c:ptCount val="3"/>
                <c:pt idx="0">
                  <c:v>12710.687999999998</c:v>
                </c:pt>
                <c:pt idx="1">
                  <c:v>17938.274999999998</c:v>
                </c:pt>
                <c:pt idx="2">
                  <c:v>18336.010000000002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1-49C0-959A-DDCB6551FDAE}"/>
            </c:ext>
          </c:extLst>
        </c:ser>
        <c:ser>
          <c:idx val="1"/>
          <c:order val="1"/>
          <c:tx>
            <c:strRef>
              <c:f>'8.5'!$A$28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('8.5'!$B$28,'8.5'!$D$28,'8.5'!$F$28)</c:f>
              <c:numCache>
                <c:formatCode>#\ ##0.0</c:formatCode>
                <c:ptCount val="3"/>
                <c:pt idx="0">
                  <c:v>3562.62</c:v>
                </c:pt>
                <c:pt idx="1">
                  <c:v>2949.11</c:v>
                </c:pt>
                <c:pt idx="2">
                  <c:v>6341.37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1-49C0-959A-DDCB6551FDAE}"/>
            </c:ext>
          </c:extLst>
        </c:ser>
        <c:ser>
          <c:idx val="2"/>
          <c:order val="2"/>
          <c:tx>
            <c:strRef>
              <c:f>'8.5'!$A$29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('8.5'!$B$29,'8.5'!$D$29,'8.5'!$F$29)</c:f>
              <c:numCache>
                <c:formatCode>#\ ##0.0</c:formatCode>
                <c:ptCount val="3"/>
                <c:pt idx="0">
                  <c:v>197.32000000000002</c:v>
                </c:pt>
                <c:pt idx="1">
                  <c:v>381.06</c:v>
                </c:pt>
                <c:pt idx="2">
                  <c:v>487.63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1-49C0-959A-DDCB6551FDAE}"/>
            </c:ext>
          </c:extLst>
        </c:ser>
        <c:ser>
          <c:idx val="3"/>
          <c:order val="3"/>
          <c:tx>
            <c:strRef>
              <c:f>'8.5'!$A$30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('8.5'!$B$30,'8.5'!$D$30,'8.5'!$F$30)</c:f>
              <c:numCache>
                <c:formatCode>#\ ##0.0</c:formatCode>
                <c:ptCount val="3"/>
                <c:pt idx="0">
                  <c:v>226.77</c:v>
                </c:pt>
                <c:pt idx="1">
                  <c:v>560.26</c:v>
                </c:pt>
                <c:pt idx="2">
                  <c:v>572.19000000000005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B1-49C0-959A-DDCB6551FDAE}"/>
            </c:ext>
          </c:extLst>
        </c:ser>
        <c:ser>
          <c:idx val="4"/>
          <c:order val="4"/>
          <c:tx>
            <c:strRef>
              <c:f>'8.5'!$A$31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('8.5'!$B$31,'8.5'!$D$31,'8.5'!$F$31)</c:f>
              <c:numCache>
                <c:formatCode>#\ ##0.0</c:formatCode>
                <c:ptCount val="3"/>
                <c:pt idx="0">
                  <c:v>4895.2910000000002</c:v>
                </c:pt>
                <c:pt idx="1">
                  <c:v>7340.4009999999998</c:v>
                </c:pt>
                <c:pt idx="2">
                  <c:v>5340.6219999999994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1-49C0-959A-DDCB6551FDAE}"/>
            </c:ext>
          </c:extLst>
        </c:ser>
        <c:ser>
          <c:idx val="5"/>
          <c:order val="5"/>
          <c:tx>
            <c:strRef>
              <c:f>'8.5'!$A$32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('8.5'!$B$32,'8.5'!$D$32,'8.5'!$F$32)</c:f>
              <c:numCache>
                <c:formatCode>#\ ##0.0</c:formatCode>
                <c:ptCount val="3"/>
                <c:pt idx="0">
                  <c:v>77204.960999999981</c:v>
                </c:pt>
                <c:pt idx="1">
                  <c:v>104234.807</c:v>
                </c:pt>
                <c:pt idx="2">
                  <c:v>127145.69200000001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B1-49C0-959A-DDCB6551FDAE}"/>
            </c:ext>
          </c:extLst>
        </c:ser>
        <c:ser>
          <c:idx val="6"/>
          <c:order val="6"/>
          <c:tx>
            <c:strRef>
              <c:f>'8.5'!$A$33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('8.5'!$B$33,'8.5'!$D$33,'8.5'!$F$33)</c:f>
              <c:numCache>
                <c:formatCode>#\ ##0.0</c:formatCode>
                <c:ptCount val="3"/>
                <c:pt idx="0">
                  <c:v>28913.526999999995</c:v>
                </c:pt>
                <c:pt idx="1">
                  <c:v>42353.521000000008</c:v>
                </c:pt>
                <c:pt idx="2">
                  <c:v>49394.429999999993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B1-49C0-959A-DDCB6551FDAE}"/>
            </c:ext>
          </c:extLst>
        </c:ser>
        <c:ser>
          <c:idx val="7"/>
          <c:order val="7"/>
          <c:tx>
            <c:strRef>
              <c:f>'8.5'!$A$34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('8.5'!$B$34,'8.5'!$D$34,'8.5'!$F$34)</c:f>
              <c:numCache>
                <c:formatCode>#\ ##0.0</c:formatCode>
                <c:ptCount val="3"/>
                <c:pt idx="0">
                  <c:v>1203.5740000000001</c:v>
                </c:pt>
                <c:pt idx="1">
                  <c:v>772.42499999999995</c:v>
                </c:pt>
                <c:pt idx="2">
                  <c:v>1590.173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B1-49C0-959A-DDCB6551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978816"/>
        <c:axId val="286980352"/>
      </c:barChart>
      <c:catAx>
        <c:axId val="2869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80352"/>
        <c:crosses val="autoZero"/>
        <c:auto val="1"/>
        <c:lblAlgn val="ctr"/>
        <c:lblOffset val="100"/>
        <c:noMultiLvlLbl val="0"/>
      </c:catAx>
      <c:valAx>
        <c:axId val="28698035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7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'8.5'!$A$38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'8.5'!$B$38</c:f>
              <c:numCache>
                <c:formatCode>0.0%</c:formatCode>
                <c:ptCount val="1"/>
                <c:pt idx="0">
                  <c:v>1.67356698178786E-2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E-4BE5-871E-3DB8301B520D}"/>
            </c:ext>
          </c:extLst>
        </c:ser>
        <c:ser>
          <c:idx val="1"/>
          <c:order val="1"/>
          <c:tx>
            <c:strRef>
              <c:f>'8.5'!$A$39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'8.5'!$B$39</c:f>
              <c:numCache>
                <c:formatCode>0.0%</c:formatCode>
                <c:ptCount val="1"/>
                <c:pt idx="0">
                  <c:v>2.684912721229812E-2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E-4BE5-871E-3DB8301B520D}"/>
            </c:ext>
          </c:extLst>
        </c:ser>
        <c:ser>
          <c:idx val="2"/>
          <c:order val="2"/>
          <c:tx>
            <c:strRef>
              <c:f>'8.5'!$A$40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'8.5'!$B$40</c:f>
              <c:numCache>
                <c:formatCode>0.0%</c:formatCode>
                <c:ptCount val="1"/>
                <c:pt idx="0">
                  <c:v>2.1578159200168617E-2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E-4BE5-871E-3DB8301B5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032064"/>
        <c:axId val="287033600"/>
      </c:barChart>
      <c:catAx>
        <c:axId val="287032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7033600"/>
        <c:crosses val="autoZero"/>
        <c:auto val="1"/>
        <c:lblAlgn val="ctr"/>
        <c:lblOffset val="100"/>
        <c:noMultiLvlLbl val="0"/>
      </c:catAx>
      <c:valAx>
        <c:axId val="28703360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0320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1.5162396231415507E-3"/>
          <c:y val="0.76406173692914925"/>
          <c:w val="0.59974858669514242"/>
          <c:h val="0.2359385331183894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2247503206054425E-3"/>
          <c:y val="4.115128551863581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'8.5'!$A$10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('8.5'!$B$10,'8.5'!$D$10,'8.5'!$F$10)</c:f>
              <c:numCache>
                <c:formatCode>#\ ##0.0</c:formatCode>
                <c:ptCount val="3"/>
                <c:pt idx="0">
                  <c:v>59475.064999999995</c:v>
                </c:pt>
                <c:pt idx="1">
                  <c:v>83298.949000000008</c:v>
                </c:pt>
                <c:pt idx="2">
                  <c:v>98139.323999999993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332-BEC4-2ACA99A4C3FB}"/>
            </c:ext>
          </c:extLst>
        </c:ser>
        <c:ser>
          <c:idx val="1"/>
          <c:order val="1"/>
          <c:tx>
            <c:strRef>
              <c:f>'8.5'!$A$11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('8.5'!$B$11,'8.5'!$D$11,'8.5'!$F$11)</c:f>
              <c:numCache>
                <c:formatCode>#\ ##0.0</c:formatCode>
                <c:ptCount val="3"/>
                <c:pt idx="0">
                  <c:v>4132.7969999999996</c:v>
                </c:pt>
                <c:pt idx="1">
                  <c:v>5132.3909999999996</c:v>
                </c:pt>
                <c:pt idx="2">
                  <c:v>5904.2950000000001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332-BEC4-2ACA99A4C3FB}"/>
            </c:ext>
          </c:extLst>
        </c:ser>
        <c:ser>
          <c:idx val="2"/>
          <c:order val="2"/>
          <c:tx>
            <c:strRef>
              <c:f>'8.5'!$A$12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('8.5'!$B$12,'8.5'!$D$12,'8.5'!$F$12)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C-4332-BEC4-2ACA99A4C3FB}"/>
            </c:ext>
          </c:extLst>
        </c:ser>
        <c:ser>
          <c:idx val="3"/>
          <c:order val="3"/>
          <c:tx>
            <c:strRef>
              <c:f>'8.5'!$A$13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('8.5'!$B$13,'8.5'!$D$13,'8.5'!$F$13)</c:f>
              <c:numCache>
                <c:formatCode>#\ ##0.0</c:formatCode>
                <c:ptCount val="3"/>
                <c:pt idx="0">
                  <c:v>77.787999999999997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C-4332-BEC4-2ACA99A4C3FB}"/>
            </c:ext>
          </c:extLst>
        </c:ser>
        <c:ser>
          <c:idx val="4"/>
          <c:order val="4"/>
          <c:tx>
            <c:strRef>
              <c:f>'8.5'!$A$14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('8.5'!$B$14,'8.5'!$D$14,'8.5'!$F$14)</c:f>
              <c:numCache>
                <c:formatCode>#\ ##0.0</c:formatCode>
                <c:ptCount val="3"/>
                <c:pt idx="0">
                  <c:v>250.69</c:v>
                </c:pt>
                <c:pt idx="1">
                  <c:v>55.68</c:v>
                </c:pt>
                <c:pt idx="2">
                  <c:v>37.25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C-4332-BEC4-2ACA99A4C3FB}"/>
            </c:ext>
          </c:extLst>
        </c:ser>
        <c:ser>
          <c:idx val="5"/>
          <c:order val="5"/>
          <c:tx>
            <c:strRef>
              <c:f>'8.5'!$A$15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('8.5'!$B$15,'8.5'!$D$15,'8.5'!$F$15)</c:f>
              <c:numCache>
                <c:formatCode>#\ ##0.0</c:formatCode>
                <c:ptCount val="3"/>
                <c:pt idx="0">
                  <c:v>8.5</c:v>
                </c:pt>
                <c:pt idx="1">
                  <c:v>5.3</c:v>
                </c:pt>
                <c:pt idx="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C-4332-BEC4-2ACA99A4C3FB}"/>
            </c:ext>
          </c:extLst>
        </c:ser>
        <c:ser>
          <c:idx val="6"/>
          <c:order val="6"/>
          <c:tx>
            <c:strRef>
              <c:f>'8.5'!$A$16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('8.5'!$B$16,'8.5'!$D$16,'8.5'!$F$16)</c:f>
              <c:numCache>
                <c:formatCode>#\ ##0.0</c:formatCode>
                <c:ptCount val="3"/>
                <c:pt idx="0">
                  <c:v>1114</c:v>
                </c:pt>
                <c:pt idx="1">
                  <c:v>26316.433000000001</c:v>
                </c:pt>
                <c:pt idx="2">
                  <c:v>36640.891000000003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332-BEC4-2ACA99A4C3FB}"/>
            </c:ext>
          </c:extLst>
        </c:ser>
        <c:ser>
          <c:idx val="7"/>
          <c:order val="7"/>
          <c:tx>
            <c:strRef>
              <c:f>'8.5'!$A$17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('8.5'!$B$17,'8.5'!$D$17,'8.5'!$F$17)</c:f>
              <c:numCache>
                <c:formatCode>#\ ##0.0</c:formatCode>
                <c:ptCount val="3"/>
                <c:pt idx="0">
                  <c:v>3417.4</c:v>
                </c:pt>
                <c:pt idx="1">
                  <c:v>2767.34</c:v>
                </c:pt>
                <c:pt idx="2">
                  <c:v>6131.95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C-4332-BEC4-2ACA99A4C3FB}"/>
            </c:ext>
          </c:extLst>
        </c:ser>
        <c:ser>
          <c:idx val="8"/>
          <c:order val="8"/>
          <c:tx>
            <c:strRef>
              <c:f>'8.5'!$A$18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('8.5'!$B$18,'8.5'!$D$18,'8.5'!$F$18)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0C-4332-BEC4-2ACA99A4C3FB}"/>
            </c:ext>
          </c:extLst>
        </c:ser>
        <c:ser>
          <c:idx val="9"/>
          <c:order val="9"/>
          <c:tx>
            <c:strRef>
              <c:f>'8.5'!$A$19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('8.5'!$B$19,'8.5'!$D$19,'8.5'!$F$19)</c:f>
              <c:numCache>
                <c:formatCode>#\ ##0.0</c:formatCode>
                <c:ptCount val="3"/>
                <c:pt idx="0">
                  <c:v>1521.211</c:v>
                </c:pt>
                <c:pt idx="1">
                  <c:v>1222.5940000000001</c:v>
                </c:pt>
                <c:pt idx="2">
                  <c:v>1013.332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0C-4332-BEC4-2ACA99A4C3FB}"/>
            </c:ext>
          </c:extLst>
        </c:ser>
        <c:ser>
          <c:idx val="10"/>
          <c:order val="10"/>
          <c:tx>
            <c:strRef>
              <c:f>'8.5'!$A$20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('8.5'!$B$20,'8.5'!$D$20,'8.5'!$F$20)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0C-4332-BEC4-2ACA99A4C3FB}"/>
            </c:ext>
          </c:extLst>
        </c:ser>
        <c:ser>
          <c:idx val="11"/>
          <c:order val="11"/>
          <c:tx>
            <c:strRef>
              <c:f>'8.5'!$A$21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('8.5'!$B$21,'8.5'!$D$21,'8.5'!$F$21)</c:f>
              <c:numCache>
                <c:formatCode>#\ ##0.0</c:formatCode>
                <c:ptCount val="3"/>
                <c:pt idx="0">
                  <c:v>1073.788</c:v>
                </c:pt>
                <c:pt idx="1">
                  <c:v>999.13800000000003</c:v>
                </c:pt>
                <c:pt idx="2">
                  <c:v>992.80399999999997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0C-4332-BEC4-2ACA99A4C3FB}"/>
            </c:ext>
          </c:extLst>
        </c:ser>
        <c:ser>
          <c:idx val="12"/>
          <c:order val="12"/>
          <c:tx>
            <c:strRef>
              <c:f>'8.5'!$A$22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('8.5'!$B$22,'8.5'!$D$22,'8.5'!$F$22)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0C-4332-BEC4-2ACA99A4C3FB}"/>
            </c:ext>
          </c:extLst>
        </c:ser>
        <c:ser>
          <c:idx val="13"/>
          <c:order val="13"/>
          <c:tx>
            <c:strRef>
              <c:f>'8.5'!$A$23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('8.5'!$B$23,'8.5'!$D$23,'8.5'!$F$23)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0C-4332-BEC4-2ACA99A4C3FB}"/>
            </c:ext>
          </c:extLst>
        </c:ser>
        <c:ser>
          <c:idx val="14"/>
          <c:order val="14"/>
          <c:tx>
            <c:strRef>
              <c:f>'8.5'!$A$24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('8.5'!$B$24,'8.5'!$D$24,'8.5'!$F$24)</c:f>
              <c:numCache>
                <c:formatCode>#\ ##0.0</c:formatCode>
                <c:ptCount val="3"/>
                <c:pt idx="0">
                  <c:v>15</c:v>
                </c:pt>
                <c:pt idx="1">
                  <c:v>20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0C-4332-BEC4-2ACA99A4C3FB}"/>
            </c:ext>
          </c:extLst>
        </c:ser>
        <c:ser>
          <c:idx val="15"/>
          <c:order val="15"/>
          <c:tx>
            <c:strRef>
              <c:f>'8.5'!$A$25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'8.5'!$C$38:$E$38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('8.5'!$B$25,'8.5'!$D$25,'8.5'!$F$25)</c:f>
              <c:numCache>
                <c:formatCode>#\ ##0.0</c:formatCode>
                <c:ptCount val="3"/>
                <c:pt idx="0">
                  <c:v>70355.319000000032</c:v>
                </c:pt>
                <c:pt idx="1">
                  <c:v>75491.229000000007</c:v>
                </c:pt>
                <c:pt idx="2">
                  <c:v>77584.079999999987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0C-4332-BEC4-2ACA99A4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905088"/>
        <c:axId val="286906624"/>
      </c:barChart>
      <c:catAx>
        <c:axId val="28690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06624"/>
        <c:crosses val="autoZero"/>
        <c:auto val="1"/>
        <c:lblAlgn val="ctr"/>
        <c:lblOffset val="100"/>
        <c:noMultiLvlLbl val="0"/>
      </c:catAx>
      <c:valAx>
        <c:axId val="28690662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905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3EF-4B87-8848-FCF0A19B1B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13EF-4B87-8848-FCF0A19B1B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13EF-4B87-8848-FCF0A19B1B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13EF-4B87-8848-FCF0A19B1B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3EF-4B87-8848-FCF0A19B1B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13EF-4B87-8848-FCF0A19B1B2C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13EF-4B87-8848-FCF0A19B1B2C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0875-4A16-9BC1-0D39CE297F06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875-4A16-9BC1-0D39CE29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54E-4B39-8912-AE424469FADD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54E-4B39-8912-AE424469FADD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54E-4B39-8912-AE424469FADD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54E-4B39-8912-AE424469FADD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54E-4B39-8912-AE424469FADD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54E-4B39-8912-AE424469FADD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54E-4B39-8912-AE424469FADD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54E-4B39-8912-AE424469FADD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54E-4B39-8912-AE424469FADD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54E-4B39-8912-AE424469FADD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54E-4B39-8912-AE424469FADD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54E-4B39-8912-AE424469FADD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54E-4B39-8912-AE424469FADD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54E-4B39-8912-AE424469FADD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54E-4B39-8912-AE424469FADD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654E-4B39-8912-AE4244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7.410497524529088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98914290335355E-2"/>
          <c:y val="0.20676643896334151"/>
          <c:w val="0.61241682696674693"/>
          <c:h val="0.57443326206740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'8.6'!$A$28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('8.6'!$B$28,'8.6'!$D$28,'8.6'!$F$28)</c:f>
              <c:numCache>
                <c:formatCode>#\ ##0.0</c:formatCode>
                <c:ptCount val="3"/>
                <c:pt idx="0">
                  <c:v>52824.519</c:v>
                </c:pt>
                <c:pt idx="1">
                  <c:v>64775.811999999998</c:v>
                </c:pt>
                <c:pt idx="2">
                  <c:v>59426.992000000006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6-434E-9A23-488B9CF28F3E}"/>
            </c:ext>
          </c:extLst>
        </c:ser>
        <c:ser>
          <c:idx val="1"/>
          <c:order val="1"/>
          <c:tx>
            <c:strRef>
              <c:f>'8.6'!$A$29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('8.6'!$B$29,'8.6'!$D$29,'8.6'!$F$29)</c:f>
              <c:numCache>
                <c:formatCode>#\ ##0.0</c:formatCode>
                <c:ptCount val="3"/>
                <c:pt idx="0">
                  <c:v>847.47</c:v>
                </c:pt>
                <c:pt idx="1">
                  <c:v>1110.51</c:v>
                </c:pt>
                <c:pt idx="2">
                  <c:v>1322.81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6-434E-9A23-488B9CF28F3E}"/>
            </c:ext>
          </c:extLst>
        </c:ser>
        <c:ser>
          <c:idx val="2"/>
          <c:order val="2"/>
          <c:tx>
            <c:strRef>
              <c:f>'8.6'!$A$30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('8.6'!$B$30,'8.6'!$D$30,'8.6'!$F$30)</c:f>
              <c:numCache>
                <c:formatCode>#\ ##0.0</c:formatCode>
                <c:ptCount val="3"/>
                <c:pt idx="0">
                  <c:v>1467.2</c:v>
                </c:pt>
                <c:pt idx="1">
                  <c:v>1997.7</c:v>
                </c:pt>
                <c:pt idx="2">
                  <c:v>2372.6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6-434E-9A23-488B9CF28F3E}"/>
            </c:ext>
          </c:extLst>
        </c:ser>
        <c:ser>
          <c:idx val="3"/>
          <c:order val="3"/>
          <c:tx>
            <c:strRef>
              <c:f>'8.6'!$A$31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('8.6'!$B$31,'8.6'!$D$31,'8.6'!$F$31)</c:f>
              <c:numCache>
                <c:formatCode>#\ ##0.0</c:formatCode>
                <c:ptCount val="3"/>
                <c:pt idx="0">
                  <c:v>494</c:v>
                </c:pt>
                <c:pt idx="1">
                  <c:v>756</c:v>
                </c:pt>
                <c:pt idx="2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6-434E-9A23-488B9CF28F3E}"/>
            </c:ext>
          </c:extLst>
        </c:ser>
        <c:ser>
          <c:idx val="4"/>
          <c:order val="4"/>
          <c:tx>
            <c:strRef>
              <c:f>'8.6'!$A$32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('8.6'!$B$32,'8.6'!$D$32,'8.6'!$F$32)</c:f>
              <c:numCache>
                <c:formatCode>#\ ##0.0</c:formatCode>
                <c:ptCount val="3"/>
                <c:pt idx="0">
                  <c:v>66</c:v>
                </c:pt>
                <c:pt idx="1">
                  <c:v>98</c:v>
                </c:pt>
                <c:pt idx="2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6-434E-9A23-488B9CF28F3E}"/>
            </c:ext>
          </c:extLst>
        </c:ser>
        <c:ser>
          <c:idx val="5"/>
          <c:order val="5"/>
          <c:tx>
            <c:strRef>
              <c:f>'8.6'!$A$33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('8.6'!$B$33,'8.6'!$D$33,'8.6'!$F$33)</c:f>
              <c:numCache>
                <c:formatCode>#\ ##0.0</c:formatCode>
                <c:ptCount val="3"/>
                <c:pt idx="0">
                  <c:v>128132.01300000001</c:v>
                </c:pt>
                <c:pt idx="1">
                  <c:v>175990.758</c:v>
                </c:pt>
                <c:pt idx="2">
                  <c:v>207859.20899999997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C6-434E-9A23-488B9CF28F3E}"/>
            </c:ext>
          </c:extLst>
        </c:ser>
        <c:ser>
          <c:idx val="6"/>
          <c:order val="6"/>
          <c:tx>
            <c:strRef>
              <c:f>'8.6'!$A$34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('8.6'!$B$34,'8.6'!$D$34,'8.6'!$F$34)</c:f>
              <c:numCache>
                <c:formatCode>#\ ##0.0</c:formatCode>
                <c:ptCount val="3"/>
                <c:pt idx="0">
                  <c:v>84545.464000000022</c:v>
                </c:pt>
                <c:pt idx="1">
                  <c:v>118618.15900000001</c:v>
                </c:pt>
                <c:pt idx="2">
                  <c:v>144581.408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6-434E-9A23-488B9CF28F3E}"/>
            </c:ext>
          </c:extLst>
        </c:ser>
        <c:ser>
          <c:idx val="7"/>
          <c:order val="7"/>
          <c:tx>
            <c:strRef>
              <c:f>'8.6'!$A$35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('8.6'!$B$35,'8.6'!$D$35,'8.6'!$F$35)</c:f>
              <c:numCache>
                <c:formatCode>#\ ##0.0</c:formatCode>
                <c:ptCount val="3"/>
                <c:pt idx="0">
                  <c:v>3990.7509999999993</c:v>
                </c:pt>
                <c:pt idx="1">
                  <c:v>4448.7359999999999</c:v>
                </c:pt>
                <c:pt idx="2">
                  <c:v>5898.4360000000006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C6-434E-9A23-488B9CF2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819840"/>
        <c:axId val="286821376"/>
      </c:barChart>
      <c:catAx>
        <c:axId val="2868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821376"/>
        <c:crosses val="autoZero"/>
        <c:auto val="1"/>
        <c:lblAlgn val="ctr"/>
        <c:lblOffset val="100"/>
        <c:noMultiLvlLbl val="0"/>
      </c:catAx>
      <c:valAx>
        <c:axId val="286821376"/>
        <c:scaling>
          <c:orientation val="minMax"/>
          <c:max val="5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819840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01674014869284"/>
          <c:y val="0.20117725284339458"/>
          <c:w val="0.78119817301062278"/>
          <c:h val="0.307084514435695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'8.6'!$A$38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'8.6'!$B$38</c:f>
              <c:numCache>
                <c:formatCode>0.0%</c:formatCode>
                <c:ptCount val="1"/>
                <c:pt idx="0">
                  <c:v>2.5041412162000849E-2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C-46A4-A3E1-0DDC2617E363}"/>
            </c:ext>
          </c:extLst>
        </c:ser>
        <c:ser>
          <c:idx val="1"/>
          <c:order val="1"/>
          <c:tx>
            <c:strRef>
              <c:f>'8.6'!$A$39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'8.6'!$B$39</c:f>
              <c:numCache>
                <c:formatCode>0.0%</c:formatCode>
                <c:ptCount val="1"/>
                <c:pt idx="0">
                  <c:v>3.507569203572844E-2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C-46A4-A3E1-0DDC2617E363}"/>
            </c:ext>
          </c:extLst>
        </c:ser>
        <c:ser>
          <c:idx val="2"/>
          <c:order val="2"/>
          <c:tx>
            <c:strRef>
              <c:f>'8.6'!$A$40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'8.6'!$B$40</c:f>
              <c:numCache>
                <c:formatCode>0.0%</c:formatCode>
                <c:ptCount val="1"/>
                <c:pt idx="0">
                  <c:v>3.3758534313400014E-2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C-46A4-A3E1-0DDC2617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58816"/>
        <c:axId val="287460352"/>
      </c:barChart>
      <c:catAx>
        <c:axId val="28745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7460352"/>
        <c:crosses val="autoZero"/>
        <c:auto val="1"/>
        <c:lblAlgn val="ctr"/>
        <c:lblOffset val="100"/>
        <c:noMultiLvlLbl val="0"/>
      </c:catAx>
      <c:valAx>
        <c:axId val="287460352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458816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6.9449477811089509E-3"/>
          <c:y val="0.65802137779689651"/>
          <c:w val="0.69069517548809689"/>
          <c:h val="0.3315382608279463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5771851879898952E-3"/>
          <c:y val="1.62096792206590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97442402322599"/>
          <c:y val="0.22795698924731184"/>
          <c:w val="0.79622485973277224"/>
          <c:h val="0.58296774193548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'8.6'!$A$10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('8.6'!$B$10,'8.6'!$D$10,'8.6'!$F$10)</c:f>
              <c:numCache>
                <c:formatCode>#\ ##0.0</c:formatCode>
                <c:ptCount val="3"/>
                <c:pt idx="0">
                  <c:v>96372.76999999999</c:v>
                </c:pt>
                <c:pt idx="1">
                  <c:v>98185.16</c:v>
                </c:pt>
                <c:pt idx="2">
                  <c:v>93206.099999999991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3-4E1A-9723-6717129C30F9}"/>
            </c:ext>
          </c:extLst>
        </c:ser>
        <c:ser>
          <c:idx val="1"/>
          <c:order val="1"/>
          <c:tx>
            <c:strRef>
              <c:f>'8.6'!$A$11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('8.6'!$B$11,'8.6'!$D$11,'8.6'!$F$11)</c:f>
              <c:numCache>
                <c:formatCode>#\ ##0.0</c:formatCode>
                <c:ptCount val="3"/>
                <c:pt idx="0">
                  <c:v>3342</c:v>
                </c:pt>
                <c:pt idx="1">
                  <c:v>4098</c:v>
                </c:pt>
                <c:pt idx="2">
                  <c:v>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3-4E1A-9723-6717129C30F9}"/>
            </c:ext>
          </c:extLst>
        </c:ser>
        <c:ser>
          <c:idx val="2"/>
          <c:order val="2"/>
          <c:tx>
            <c:strRef>
              <c:f>'8.6'!$A$12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('8.6'!$B$12,'8.6'!$D$12,'8.6'!$F$12)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3-4E1A-9723-6717129C30F9}"/>
            </c:ext>
          </c:extLst>
        </c:ser>
        <c:ser>
          <c:idx val="3"/>
          <c:order val="3"/>
          <c:tx>
            <c:strRef>
              <c:f>'8.6'!$A$13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('8.6'!$B$13,'8.6'!$D$13,'8.6'!$F$13)</c:f>
              <c:numCache>
                <c:formatCode>#\ ##0.0</c:formatCode>
                <c:ptCount val="3"/>
                <c:pt idx="0">
                  <c:v>60.4</c:v>
                </c:pt>
                <c:pt idx="1">
                  <c:v>7.9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3-4E1A-9723-6717129C30F9}"/>
            </c:ext>
          </c:extLst>
        </c:ser>
        <c:ser>
          <c:idx val="4"/>
          <c:order val="4"/>
          <c:tx>
            <c:strRef>
              <c:f>'8.6'!$A$14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('8.6'!$B$14,'8.6'!$D$14,'8.6'!$F$14)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03-4E1A-9723-6717129C30F9}"/>
            </c:ext>
          </c:extLst>
        </c:ser>
        <c:ser>
          <c:idx val="5"/>
          <c:order val="5"/>
          <c:tx>
            <c:strRef>
              <c:f>'8.6'!$A$15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('8.6'!$B$15,'8.6'!$D$15,'8.6'!$F$15)</c:f>
              <c:numCache>
                <c:formatCode>#\ ##0.0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03-4E1A-9723-6717129C30F9}"/>
            </c:ext>
          </c:extLst>
        </c:ser>
        <c:ser>
          <c:idx val="6"/>
          <c:order val="6"/>
          <c:tx>
            <c:strRef>
              <c:f>'8.6'!$A$16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('8.6'!$B$16,'8.6'!$D$16,'8.6'!$F$16)</c:f>
              <c:numCache>
                <c:formatCode>#\ ##0.0</c:formatCode>
                <c:ptCount val="3"/>
                <c:pt idx="0">
                  <c:v>56281.8</c:v>
                </c:pt>
                <c:pt idx="1">
                  <c:v>93638.92</c:v>
                </c:pt>
                <c:pt idx="2">
                  <c:v>117780.34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03-4E1A-9723-6717129C30F9}"/>
            </c:ext>
          </c:extLst>
        </c:ser>
        <c:ser>
          <c:idx val="7"/>
          <c:order val="7"/>
          <c:tx>
            <c:strRef>
              <c:f>'8.6'!$A$17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('8.6'!$B$17,'8.6'!$D$17,'8.6'!$F$17)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03-4E1A-9723-6717129C30F9}"/>
            </c:ext>
          </c:extLst>
        </c:ser>
        <c:ser>
          <c:idx val="8"/>
          <c:order val="8"/>
          <c:tx>
            <c:strRef>
              <c:f>'8.6'!$A$18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('8.6'!$B$18,'8.6'!$D$18,'8.6'!$F$18)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03-4E1A-9723-6717129C30F9}"/>
            </c:ext>
          </c:extLst>
        </c:ser>
        <c:ser>
          <c:idx val="9"/>
          <c:order val="9"/>
          <c:tx>
            <c:strRef>
              <c:f>'8.6'!$A$19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('8.6'!$B$19,'8.6'!$D$19,'8.6'!$F$19)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03-4E1A-9723-6717129C30F9}"/>
            </c:ext>
          </c:extLst>
        </c:ser>
        <c:ser>
          <c:idx val="10"/>
          <c:order val="10"/>
          <c:tx>
            <c:strRef>
              <c:f>'8.6'!$A$20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('8.6'!$B$20,'8.6'!$D$20,'8.6'!$F$20)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03-4E1A-9723-6717129C30F9}"/>
            </c:ext>
          </c:extLst>
        </c:ser>
        <c:ser>
          <c:idx val="11"/>
          <c:order val="11"/>
          <c:tx>
            <c:strRef>
              <c:f>'8.6'!$A$21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('8.6'!$B$21,'8.6'!$D$21,'8.6'!$F$21)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03-4E1A-9723-6717129C30F9}"/>
            </c:ext>
          </c:extLst>
        </c:ser>
        <c:ser>
          <c:idx val="12"/>
          <c:order val="12"/>
          <c:tx>
            <c:strRef>
              <c:f>'8.6'!$A$22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('8.6'!$B$22,'8.6'!$D$22,'8.6'!$F$22)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03-4E1A-9723-6717129C30F9}"/>
            </c:ext>
          </c:extLst>
        </c:ser>
        <c:ser>
          <c:idx val="13"/>
          <c:order val="13"/>
          <c:tx>
            <c:strRef>
              <c:f>'8.6'!$A$23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('8.6'!$B$23,'8.6'!$D$23,'8.6'!$F$23)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03-4E1A-9723-6717129C30F9}"/>
            </c:ext>
          </c:extLst>
        </c:ser>
        <c:ser>
          <c:idx val="14"/>
          <c:order val="14"/>
          <c:tx>
            <c:strRef>
              <c:f>'8.6'!$A$24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('8.6'!$B$24,'8.6'!$D$24,'8.6'!$F$24)</c:f>
              <c:numCache>
                <c:formatCode>#\ ##0.0</c:formatCode>
                <c:ptCount val="3"/>
                <c:pt idx="0">
                  <c:v>760.97</c:v>
                </c:pt>
                <c:pt idx="1">
                  <c:v>445.7</c:v>
                </c:pt>
                <c:pt idx="2">
                  <c:v>727.7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03-4E1A-9723-6717129C30F9}"/>
            </c:ext>
          </c:extLst>
        </c:ser>
        <c:ser>
          <c:idx val="15"/>
          <c:order val="15"/>
          <c:tx>
            <c:strRef>
              <c:f>'8.6'!$A$25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'8.6'!$C$38:$E$38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('8.6'!$B$25,'8.6'!$D$25,'8.6'!$F$25)</c:f>
              <c:numCache>
                <c:formatCode>#\ ##0.0</c:formatCode>
                <c:ptCount val="3"/>
                <c:pt idx="0">
                  <c:v>82717.366999999998</c:v>
                </c:pt>
                <c:pt idx="1">
                  <c:v>110001.09500000002</c:v>
                </c:pt>
                <c:pt idx="2">
                  <c:v>119648.15300000001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903-4E1A-9723-6717129C3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557120"/>
        <c:axId val="287558656"/>
      </c:barChart>
      <c:catAx>
        <c:axId val="2875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558656"/>
        <c:crosses val="autoZero"/>
        <c:auto val="1"/>
        <c:lblAlgn val="ctr"/>
        <c:lblOffset val="100"/>
        <c:noMultiLvlLbl val="0"/>
      </c:catAx>
      <c:valAx>
        <c:axId val="2875586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557120"/>
        <c:crosses val="autoZero"/>
        <c:crossBetween val="between"/>
        <c:majorUnit val="100000"/>
        <c:minorUnit val="2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24-C7A6-41D6-8E02-335B206504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25-C7A6-41D6-8E02-335B206504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26-C7A6-41D6-8E02-335B206504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27-C7A6-41D6-8E02-335B206504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28-C7A6-41D6-8E02-335B206504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29-C7A6-41D6-8E02-335B206504B2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2A-C7A6-41D6-8E02-335B206504B2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B-C7A6-41D6-8E02-335B206504B2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3-C7A6-41D6-8E02-335B206504B2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3-C7A6-41D6-8E02-335B206504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C7A6-41D6-8E02-335B206504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7-C7A6-41D6-8E02-335B206504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9-C7A6-41D6-8E02-335B206504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B-C7A6-41D6-8E02-335B206504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D-C7A6-41D6-8E02-335B206504B2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F-C7A6-41D6-8E02-335B206504B2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1-C7A6-41D6-8E02-335B206504B2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2-C7A6-41D6-8E02-335B2065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DB7-49D5-B805-7FABAC77FD8B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DB7-49D5-B805-7FABAC77FD8B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DB7-49D5-B805-7FABAC77FD8B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DB7-49D5-B805-7FABAC77FD8B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DB7-49D5-B805-7FABAC77FD8B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DB7-49D5-B805-7FABAC77FD8B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DB7-49D5-B805-7FABAC77FD8B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DB7-49D5-B805-7FABAC77FD8B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DB7-49D5-B805-7FABAC77FD8B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DB7-49D5-B805-7FABAC77FD8B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DB7-49D5-B805-7FABAC77FD8B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DB7-49D5-B805-7FABAC77FD8B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DB7-49D5-B805-7FABAC77FD8B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DB7-49D5-B805-7FABAC77FD8B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DB7-49D5-B805-7FABAC77FD8B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FDB7-49D5-B805-7FABAC77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4E3-4E6B-A9A6-15C8143D0876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4E3-4E6B-A9A6-15C8143D0876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4E3-4E6B-A9A6-15C8143D0876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4E3-4E6B-A9A6-15C8143D0876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4E3-4E6B-A9A6-15C8143D0876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4E3-4E6B-A9A6-15C8143D0876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4E3-4E6B-A9A6-15C8143D0876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4E3-4E6B-A9A6-15C8143D0876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4E3-4E6B-A9A6-15C8143D0876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4E3-4E6B-A9A6-15C8143D0876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4E3-4E6B-A9A6-15C8143D0876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4E3-4E6B-A9A6-15C8143D0876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4E3-4E6B-A9A6-15C8143D0876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4E3-4E6B-A9A6-15C8143D0876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4E3-4E6B-A9A6-15C8143D0876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64E3-4E6B-A9A6-15C8143D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2.4453030715926344E-3"/>
          <c:y val="6.59742494545678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259161287294724E-2"/>
          <c:y val="0.23606582111367816"/>
          <c:w val="0.6823276432164449"/>
          <c:h val="0.589853364137866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'8.7'!$A$27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('8.7'!$B$27,'8.7'!$D$27,'8.7'!$F$27)</c:f>
              <c:numCache>
                <c:formatCode>#\ ##0.0</c:formatCode>
                <c:ptCount val="3"/>
                <c:pt idx="0">
                  <c:v>16551.937999999998</c:v>
                </c:pt>
                <c:pt idx="1">
                  <c:v>20576.141</c:v>
                </c:pt>
                <c:pt idx="2">
                  <c:v>22988.818000000003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3-4244-B438-4F47DB704ED5}"/>
            </c:ext>
          </c:extLst>
        </c:ser>
        <c:ser>
          <c:idx val="1"/>
          <c:order val="1"/>
          <c:tx>
            <c:strRef>
              <c:f>'8.7'!$A$28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('8.7'!$B$28,'8.7'!$D$28,'8.7'!$F$28)</c:f>
              <c:numCache>
                <c:formatCode>#\ ##0.0</c:formatCode>
                <c:ptCount val="3"/>
                <c:pt idx="0">
                  <c:v>250</c:v>
                </c:pt>
                <c:pt idx="1">
                  <c:v>384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3-4244-B438-4F47DB704ED5}"/>
            </c:ext>
          </c:extLst>
        </c:ser>
        <c:ser>
          <c:idx val="2"/>
          <c:order val="2"/>
          <c:tx>
            <c:strRef>
              <c:f>'8.7'!$A$29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('8.7'!$B$29,'8.7'!$D$29,'8.7'!$F$29)</c:f>
              <c:numCache>
                <c:formatCode>#\ ##0.0</c:formatCode>
                <c:ptCount val="3"/>
                <c:pt idx="0">
                  <c:v>610</c:v>
                </c:pt>
                <c:pt idx="1">
                  <c:v>1088</c:v>
                </c:pt>
                <c:pt idx="2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3-4244-B438-4F47DB704ED5}"/>
            </c:ext>
          </c:extLst>
        </c:ser>
        <c:ser>
          <c:idx val="3"/>
          <c:order val="3"/>
          <c:tx>
            <c:strRef>
              <c:f>'8.7'!$A$30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('8.7'!$B$30,'8.7'!$D$30,'8.7'!$F$30)</c:f>
              <c:numCache>
                <c:formatCode>#\ ##0.0</c:formatCode>
                <c:ptCount val="3"/>
                <c:pt idx="0">
                  <c:v>155</c:v>
                </c:pt>
                <c:pt idx="1">
                  <c:v>288.39999999999998</c:v>
                </c:pt>
                <c:pt idx="2">
                  <c:v>378.8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83-4244-B438-4F47DB704ED5}"/>
            </c:ext>
          </c:extLst>
        </c:ser>
        <c:ser>
          <c:idx val="4"/>
          <c:order val="4"/>
          <c:tx>
            <c:strRef>
              <c:f>'8.7'!$A$31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('8.7'!$B$31,'8.7'!$D$31,'8.7'!$F$31)</c:f>
              <c:numCache>
                <c:formatCode>#\ ##0.0</c:formatCode>
                <c:ptCount val="3"/>
                <c:pt idx="0">
                  <c:v>705.09</c:v>
                </c:pt>
                <c:pt idx="1">
                  <c:v>716.79</c:v>
                </c:pt>
                <c:pt idx="2">
                  <c:v>769.2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83-4244-B438-4F47DB704ED5}"/>
            </c:ext>
          </c:extLst>
        </c:ser>
        <c:ser>
          <c:idx val="5"/>
          <c:order val="5"/>
          <c:tx>
            <c:strRef>
              <c:f>'8.7'!$A$32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('8.7'!$B$32,'8.7'!$D$32,'8.7'!$F$32)</c:f>
              <c:numCache>
                <c:formatCode>#\ ##0.0</c:formatCode>
                <c:ptCount val="3"/>
                <c:pt idx="0">
                  <c:v>84773.005999999994</c:v>
                </c:pt>
                <c:pt idx="1">
                  <c:v>111008.09499999999</c:v>
                </c:pt>
                <c:pt idx="2">
                  <c:v>133237.70499999999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83-4244-B438-4F47DB704ED5}"/>
            </c:ext>
          </c:extLst>
        </c:ser>
        <c:ser>
          <c:idx val="6"/>
          <c:order val="6"/>
          <c:tx>
            <c:strRef>
              <c:f>'8.7'!$A$33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('8.7'!$B$33,'8.7'!$D$33,'8.7'!$F$33)</c:f>
              <c:numCache>
                <c:formatCode>#\ ##0.0</c:formatCode>
                <c:ptCount val="3"/>
                <c:pt idx="0">
                  <c:v>43443.771000000001</c:v>
                </c:pt>
                <c:pt idx="1">
                  <c:v>60093.902999999998</c:v>
                </c:pt>
                <c:pt idx="2">
                  <c:v>73736.284000000014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83-4244-B438-4F47DB704ED5}"/>
            </c:ext>
          </c:extLst>
        </c:ser>
        <c:ser>
          <c:idx val="7"/>
          <c:order val="7"/>
          <c:tx>
            <c:strRef>
              <c:f>'8.7'!$A$34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('8.7'!$B$34,'8.7'!$D$34,'8.7'!$F$34)</c:f>
              <c:numCache>
                <c:formatCode>#\ ##0.0</c:formatCode>
                <c:ptCount val="3"/>
                <c:pt idx="0">
                  <c:v>4394.9889999999996</c:v>
                </c:pt>
                <c:pt idx="1">
                  <c:v>6137.93</c:v>
                </c:pt>
                <c:pt idx="2">
                  <c:v>7694.9859999999999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83-4244-B438-4F47DB70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930624"/>
        <c:axId val="287936512"/>
      </c:barChart>
      <c:catAx>
        <c:axId val="2879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936512"/>
        <c:crosses val="autoZero"/>
        <c:auto val="1"/>
        <c:lblAlgn val="ctr"/>
        <c:lblOffset val="100"/>
        <c:noMultiLvlLbl val="0"/>
      </c:catAx>
      <c:valAx>
        <c:axId val="2879365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930624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4.3058406479069117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7624328372563E-2"/>
          <c:y val="0.22826396700412449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'8.7'!$A$38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'8.7'!$B$38</c:f>
              <c:numCache>
                <c:formatCode>0.0%</c:formatCode>
                <c:ptCount val="1"/>
                <c:pt idx="0">
                  <c:v>1.2060858539848378E-2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9-4A0F-82BA-035962860AF3}"/>
            </c:ext>
          </c:extLst>
        </c:ser>
        <c:ser>
          <c:idx val="1"/>
          <c:order val="1"/>
          <c:tx>
            <c:strRef>
              <c:f>'8.7'!$A$39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'8.7'!$B$39</c:f>
              <c:numCache>
                <c:formatCode>0.0%</c:formatCode>
                <c:ptCount val="1"/>
                <c:pt idx="0">
                  <c:v>1.7101048447996745E-2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9-4A0F-82BA-035962860AF3}"/>
            </c:ext>
          </c:extLst>
        </c:ser>
        <c:ser>
          <c:idx val="2"/>
          <c:order val="2"/>
          <c:tx>
            <c:strRef>
              <c:f>'8.7'!$A$40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'8.7'!$B$40</c:f>
              <c:numCache>
                <c:formatCode>0.0%</c:formatCode>
                <c:ptCount val="1"/>
                <c:pt idx="0">
                  <c:v>2.4172409405479472E-2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9-4A0F-82BA-035962860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971584"/>
        <c:axId val="287973376"/>
      </c:barChart>
      <c:catAx>
        <c:axId val="287971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7973376"/>
        <c:crosses val="autoZero"/>
        <c:auto val="1"/>
        <c:lblAlgn val="ctr"/>
        <c:lblOffset val="100"/>
        <c:noMultiLvlLbl val="0"/>
      </c:catAx>
      <c:valAx>
        <c:axId val="287973376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7971584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6.9808027923211171E-3"/>
          <c:y val="0.69218722659667542"/>
          <c:w val="0.63699220843467863"/>
          <c:h val="0.2284476352028839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4.2166403388874361E-3"/>
          <c:y val="1.9059821174489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4810906280163"/>
          <c:y val="0.22691036764352365"/>
          <c:w val="0.85638821011341448"/>
          <c:h val="0.581674088492769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'8.7'!$A$10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('8.7'!$B$10,'8.7'!$D$10,'8.7'!$F$10)</c:f>
              <c:numCache>
                <c:formatCode>#\ ##0.0</c:formatCode>
                <c:ptCount val="3"/>
                <c:pt idx="0">
                  <c:v>479.29400000000004</c:v>
                </c:pt>
                <c:pt idx="1">
                  <c:v>417.57600000000002</c:v>
                </c:pt>
                <c:pt idx="2">
                  <c:v>639.82099999999991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D-4DCF-A958-59F74F1F0970}"/>
            </c:ext>
          </c:extLst>
        </c:ser>
        <c:ser>
          <c:idx val="1"/>
          <c:order val="1"/>
          <c:tx>
            <c:strRef>
              <c:f>'8.7'!$A$11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('8.7'!$B$11,'8.7'!$D$11,'8.7'!$F$11)</c:f>
              <c:numCache>
                <c:formatCode>#\ ##0.0</c:formatCode>
                <c:ptCount val="3"/>
                <c:pt idx="0">
                  <c:v>705.09</c:v>
                </c:pt>
                <c:pt idx="1">
                  <c:v>716.79</c:v>
                </c:pt>
                <c:pt idx="2">
                  <c:v>769.2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D-4DCF-A958-59F74F1F0970}"/>
            </c:ext>
          </c:extLst>
        </c:ser>
        <c:ser>
          <c:idx val="2"/>
          <c:order val="2"/>
          <c:tx>
            <c:strRef>
              <c:f>'8.7'!$A$12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('8.7'!$B$12,'8.7'!$D$12,'8.7'!$F$12)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D-4DCF-A958-59F74F1F0970}"/>
            </c:ext>
          </c:extLst>
        </c:ser>
        <c:ser>
          <c:idx val="3"/>
          <c:order val="3"/>
          <c:tx>
            <c:strRef>
              <c:f>'8.7'!$A$13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('8.7'!$B$13,'8.7'!$D$13,'8.7'!$F$13)</c:f>
              <c:numCache>
                <c:formatCode>#\ ##0.0</c:formatCode>
                <c:ptCount val="3"/>
                <c:pt idx="0">
                  <c:v>33</c:v>
                </c:pt>
                <c:pt idx="1">
                  <c:v>2.1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D-4DCF-A958-59F74F1F0970}"/>
            </c:ext>
          </c:extLst>
        </c:ser>
        <c:ser>
          <c:idx val="4"/>
          <c:order val="4"/>
          <c:tx>
            <c:strRef>
              <c:f>'8.7'!$A$14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('8.7'!$B$14,'8.7'!$D$14,'8.7'!$F$14)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FD-4DCF-A958-59F74F1F0970}"/>
            </c:ext>
          </c:extLst>
        </c:ser>
        <c:ser>
          <c:idx val="5"/>
          <c:order val="5"/>
          <c:tx>
            <c:strRef>
              <c:f>'8.7'!$A$15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('8.7'!$B$15,'8.7'!$D$15,'8.7'!$F$15)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FD-4DCF-A958-59F74F1F0970}"/>
            </c:ext>
          </c:extLst>
        </c:ser>
        <c:ser>
          <c:idx val="6"/>
          <c:order val="6"/>
          <c:tx>
            <c:strRef>
              <c:f>'8.7'!$A$16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('8.7'!$B$16,'8.7'!$D$16,'8.7'!$F$16)</c:f>
              <c:numCache>
                <c:formatCode>#\ ##0.0</c:formatCode>
                <c:ptCount val="3"/>
                <c:pt idx="0">
                  <c:v>4905.8320000000003</c:v>
                </c:pt>
                <c:pt idx="1">
                  <c:v>7108.22</c:v>
                </c:pt>
                <c:pt idx="2">
                  <c:v>7814.9669999999996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FD-4DCF-A958-59F74F1F0970}"/>
            </c:ext>
          </c:extLst>
        </c:ser>
        <c:ser>
          <c:idx val="7"/>
          <c:order val="7"/>
          <c:tx>
            <c:strRef>
              <c:f>'8.7'!$A$17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('8.7'!$B$17,'8.7'!$D$17,'8.7'!$F$17)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FD-4DCF-A958-59F74F1F0970}"/>
            </c:ext>
          </c:extLst>
        </c:ser>
        <c:ser>
          <c:idx val="8"/>
          <c:order val="8"/>
          <c:tx>
            <c:strRef>
              <c:f>'8.7'!$A$18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('8.7'!$B$18,'8.7'!$D$18,'8.7'!$F$18)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FD-4DCF-A958-59F74F1F0970}"/>
            </c:ext>
          </c:extLst>
        </c:ser>
        <c:ser>
          <c:idx val="9"/>
          <c:order val="9"/>
          <c:tx>
            <c:strRef>
              <c:f>'8.7'!$A$19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('8.7'!$B$19,'8.7'!$D$19,'8.7'!$F$19)</c:f>
              <c:numCache>
                <c:formatCode>#\ ##0.0</c:formatCode>
                <c:ptCount val="3"/>
                <c:pt idx="0">
                  <c:v>286</c:v>
                </c:pt>
                <c:pt idx="1">
                  <c:v>312.3</c:v>
                </c:pt>
                <c:pt idx="2">
                  <c:v>332.7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FD-4DCF-A958-59F74F1F0970}"/>
            </c:ext>
          </c:extLst>
        </c:ser>
        <c:ser>
          <c:idx val="10"/>
          <c:order val="10"/>
          <c:tx>
            <c:strRef>
              <c:f>'8.7'!$A$20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('8.7'!$B$20,'8.7'!$D$20,'8.7'!$F$20)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FD-4DCF-A958-59F74F1F0970}"/>
            </c:ext>
          </c:extLst>
        </c:ser>
        <c:ser>
          <c:idx val="11"/>
          <c:order val="11"/>
          <c:tx>
            <c:strRef>
              <c:f>'8.7'!$A$21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('8.7'!$B$21,'8.7'!$D$21,'8.7'!$F$21)</c:f>
              <c:numCache>
                <c:formatCode>#\ ##0.0</c:formatCode>
                <c:ptCount val="3"/>
                <c:pt idx="0">
                  <c:v>40422</c:v>
                </c:pt>
                <c:pt idx="1">
                  <c:v>26487</c:v>
                </c:pt>
                <c:pt idx="2">
                  <c:v>60909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FD-4DCF-A958-59F74F1F0970}"/>
            </c:ext>
          </c:extLst>
        </c:ser>
        <c:ser>
          <c:idx val="12"/>
          <c:order val="12"/>
          <c:tx>
            <c:strRef>
              <c:f>'8.7'!$A$22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('8.7'!$B$22,'8.7'!$D$22,'8.7'!$F$22)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FD-4DCF-A958-59F74F1F0970}"/>
            </c:ext>
          </c:extLst>
        </c:ser>
        <c:ser>
          <c:idx val="13"/>
          <c:order val="13"/>
          <c:tx>
            <c:strRef>
              <c:f>'8.7'!$A$23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('8.7'!$B$23,'8.7'!$D$23,'8.7'!$F$23)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BFD-4DCF-A958-59F74F1F0970}"/>
            </c:ext>
          </c:extLst>
        </c:ser>
        <c:ser>
          <c:idx val="14"/>
          <c:order val="14"/>
          <c:tx>
            <c:strRef>
              <c:f>'8.7'!$A$24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('8.7'!$B$24,'8.7'!$D$24,'8.7'!$F$24)</c:f>
              <c:numCache>
                <c:formatCode>#\ ##0.0</c:formatCode>
                <c:ptCount val="3"/>
                <c:pt idx="0">
                  <c:v>0</c:v>
                </c:pt>
                <c:pt idx="1">
                  <c:v>246.39499999999998</c:v>
                </c:pt>
                <c:pt idx="2">
                  <c:v>823.6099999999999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FD-4DCF-A958-59F74F1F0970}"/>
            </c:ext>
          </c:extLst>
        </c:ser>
        <c:ser>
          <c:idx val="15"/>
          <c:order val="15"/>
          <c:tx>
            <c:strRef>
              <c:f>'8.7'!$A$25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'8.7'!$C$38:$E$38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('8.7'!$B$25,'8.7'!$D$25,'8.7'!$F$25)</c:f>
              <c:numCache>
                <c:formatCode>#\ ##0.0</c:formatCode>
                <c:ptCount val="3"/>
                <c:pt idx="0">
                  <c:v>116172.205</c:v>
                </c:pt>
                <c:pt idx="1">
                  <c:v>179545.601</c:v>
                </c:pt>
                <c:pt idx="2">
                  <c:v>181824.26400000002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BFD-4DCF-A958-59F74F1F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8078080"/>
        <c:axId val="288083968"/>
      </c:barChart>
      <c:catAx>
        <c:axId val="2880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083968"/>
        <c:crosses val="autoZero"/>
        <c:auto val="1"/>
        <c:lblAlgn val="ctr"/>
        <c:lblOffset val="100"/>
        <c:noMultiLvlLbl val="0"/>
      </c:catAx>
      <c:valAx>
        <c:axId val="28808396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0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B0-4C0C-BAAE-B9CF053FA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AB0-4C0C-BAAE-B9CF053FA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AB0-4C0C-BAAE-B9CF053FA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AB0-4C0C-BAAE-B9CF053FAA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AB0-4C0C-BAAE-B9CF053FAA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AB0-4C0C-BAAE-B9CF053FAA8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1AB0-4C0C-BAAE-B9CF053FAA8E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1AB0-4C0C-BAAE-B9CF053FAA8E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1AB0-4C0C-BAAE-B9CF053FAA8E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1AB0-4C0C-BAAE-B9CF053FA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1AB0-4C0C-BAAE-B9CF053FA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1AB0-4C0C-BAAE-B9CF053FA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1AB0-4C0C-BAAE-B9CF053FAA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1AB0-4C0C-BAAE-B9CF053FAA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1AB0-4C0C-BAAE-B9CF053FAA8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1AB0-4C0C-BAAE-B9CF053FAA8E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1AB0-4C0C-BAAE-B9CF053FAA8E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1AB0-4C0C-BAAE-B9CF053F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444-4465-873E-4A4FA00BDF58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444-4465-873E-4A4FA00BDF58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444-4465-873E-4A4FA00BDF58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444-4465-873E-4A4FA00BDF58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444-4465-873E-4A4FA00BDF58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444-4465-873E-4A4FA00BDF58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444-4465-873E-4A4FA00BDF58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444-4465-873E-4A4FA00BDF58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444-4465-873E-4A4FA00BDF58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444-4465-873E-4A4FA00BDF58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444-4465-873E-4A4FA00BDF58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444-4465-873E-4A4FA00BDF58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444-4465-873E-4A4FA00BDF58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444-4465-873E-4A4FA00BDF58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444-4465-873E-4A4FA00BDF58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444-4465-873E-4A4FA00BD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Spotřeba tepla podle </a:t>
            </a:r>
            <a:r>
              <a:rPr lang="cs-CZ" sz="10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sektorů</a:t>
            </a:r>
            <a:r>
              <a:rPr lang="cs-CZ" sz="10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národního hospodářství</a:t>
            </a:r>
            <a:r>
              <a:rPr lang="cs-CZ" sz="10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(GJ)</a:t>
            </a:r>
          </a:p>
        </c:rich>
      </c:tx>
      <c:layout>
        <c:manualLayout>
          <c:xMode val="edge"/>
          <c:yMode val="edge"/>
          <c:x val="7.4263696808184957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40150053825764"/>
          <c:y val="0.2331370396882208"/>
          <c:w val="0.6585583535335946"/>
          <c:h val="0.5734072883658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'8.8'!$A$27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('8.8'!$B$27,'8.8'!$D$27,'8.8'!$F$27)</c:f>
              <c:numCache>
                <c:formatCode>#\ ##0.0</c:formatCode>
                <c:ptCount val="3"/>
                <c:pt idx="0">
                  <c:v>148221.68899999998</c:v>
                </c:pt>
                <c:pt idx="1">
                  <c:v>188417.07099999994</c:v>
                </c:pt>
                <c:pt idx="2">
                  <c:v>221340.30500000002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5-4A99-9853-A866AAAB61CA}"/>
            </c:ext>
          </c:extLst>
        </c:ser>
        <c:ser>
          <c:idx val="1"/>
          <c:order val="1"/>
          <c:tx>
            <c:strRef>
              <c:f>'8.8'!$A$28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('8.8'!$B$28,'8.8'!$D$28,'8.8'!$F$28)</c:f>
              <c:numCache>
                <c:formatCode>#\ ##0.0</c:formatCode>
                <c:ptCount val="3"/>
                <c:pt idx="0">
                  <c:v>65903.804999999993</c:v>
                </c:pt>
                <c:pt idx="1">
                  <c:v>76997.050999999992</c:v>
                </c:pt>
                <c:pt idx="2">
                  <c:v>97999.07699999999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5-4A99-9853-A866AAAB61CA}"/>
            </c:ext>
          </c:extLst>
        </c:ser>
        <c:ser>
          <c:idx val="2"/>
          <c:order val="2"/>
          <c:tx>
            <c:strRef>
              <c:f>'8.8'!$A$29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('8.8'!$B$29,'8.8'!$D$29,'8.8'!$F$29)</c:f>
              <c:numCache>
                <c:formatCode>#\ ##0.0</c:formatCode>
                <c:ptCount val="3"/>
                <c:pt idx="0">
                  <c:v>2966.2880000000005</c:v>
                </c:pt>
                <c:pt idx="1">
                  <c:v>4509.8719999999994</c:v>
                </c:pt>
                <c:pt idx="2">
                  <c:v>5698.9259999999995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5-4A99-9853-A866AAAB61CA}"/>
            </c:ext>
          </c:extLst>
        </c:ser>
        <c:ser>
          <c:idx val="3"/>
          <c:order val="3"/>
          <c:tx>
            <c:strRef>
              <c:f>'8.8'!$A$30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('8.8'!$B$30,'8.8'!$D$30,'8.8'!$F$30)</c:f>
              <c:numCache>
                <c:formatCode>#\ ##0.0</c:formatCode>
                <c:ptCount val="3"/>
                <c:pt idx="0">
                  <c:v>5109.58</c:v>
                </c:pt>
                <c:pt idx="1">
                  <c:v>7758.6680000000006</c:v>
                </c:pt>
                <c:pt idx="2">
                  <c:v>9159.7880000000005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5-4A99-9853-A866AAAB61CA}"/>
            </c:ext>
          </c:extLst>
        </c:ser>
        <c:ser>
          <c:idx val="4"/>
          <c:order val="4"/>
          <c:tx>
            <c:strRef>
              <c:f>'8.8'!$A$31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('8.8'!$B$31,'8.8'!$D$31,'8.8'!$F$31)</c:f>
              <c:numCache>
                <c:formatCode>#\ ##0.0</c:formatCode>
                <c:ptCount val="3"/>
                <c:pt idx="0">
                  <c:v>6027.7340000000004</c:v>
                </c:pt>
                <c:pt idx="1">
                  <c:v>5768.7929999999997</c:v>
                </c:pt>
                <c:pt idx="2">
                  <c:v>4877.68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5-4A99-9853-A866AAAB61CA}"/>
            </c:ext>
          </c:extLst>
        </c:ser>
        <c:ser>
          <c:idx val="5"/>
          <c:order val="5"/>
          <c:tx>
            <c:strRef>
              <c:f>'8.8'!$A$32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('8.8'!$B$32,'8.8'!$D$32,'8.8'!$F$32)</c:f>
              <c:numCache>
                <c:formatCode>#\ ##0.0</c:formatCode>
                <c:ptCount val="3"/>
                <c:pt idx="0">
                  <c:v>474889.22499999998</c:v>
                </c:pt>
                <c:pt idx="1">
                  <c:v>629187.94999999995</c:v>
                </c:pt>
                <c:pt idx="2">
                  <c:v>769064.18200000003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5-4A99-9853-A866AAAB61CA}"/>
            </c:ext>
          </c:extLst>
        </c:ser>
        <c:ser>
          <c:idx val="6"/>
          <c:order val="6"/>
          <c:tx>
            <c:strRef>
              <c:f>'8.8'!$A$33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('8.8'!$B$33,'8.8'!$D$33,'8.8'!$F$33)</c:f>
              <c:numCache>
                <c:formatCode>#\ ##0.0</c:formatCode>
                <c:ptCount val="3"/>
                <c:pt idx="0">
                  <c:v>220710.25099999999</c:v>
                </c:pt>
                <c:pt idx="1">
                  <c:v>311194.06900000008</c:v>
                </c:pt>
                <c:pt idx="2">
                  <c:v>387571.09499999991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5-4A99-9853-A866AAAB61CA}"/>
            </c:ext>
          </c:extLst>
        </c:ser>
        <c:ser>
          <c:idx val="7"/>
          <c:order val="7"/>
          <c:tx>
            <c:strRef>
              <c:f>'8.8'!$A$34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('8.8'!$B$34,'8.8'!$D$34,'8.8'!$F$34)</c:f>
              <c:numCache>
                <c:formatCode>#\ ##0.0</c:formatCode>
                <c:ptCount val="3"/>
                <c:pt idx="0">
                  <c:v>4166.2329999999993</c:v>
                </c:pt>
                <c:pt idx="1">
                  <c:v>6345.4540000000006</c:v>
                </c:pt>
                <c:pt idx="2">
                  <c:v>7913.429000000001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35-4A99-9853-A866AAAB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894528"/>
        <c:axId val="287896320"/>
      </c:barChart>
      <c:catAx>
        <c:axId val="28789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896320"/>
        <c:crosses val="autoZero"/>
        <c:auto val="1"/>
        <c:lblAlgn val="ctr"/>
        <c:lblOffset val="100"/>
        <c:noMultiLvlLbl val="0"/>
      </c:catAx>
      <c:valAx>
        <c:axId val="28789632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7894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5355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'8.8'!$A$38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'8.8'!$B$38</c:f>
              <c:numCache>
                <c:formatCode>0.0%</c:formatCode>
                <c:ptCount val="1"/>
                <c:pt idx="0">
                  <c:v>0.13198905507764577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A-4B6C-9703-FB8588C05095}"/>
            </c:ext>
          </c:extLst>
        </c:ser>
        <c:ser>
          <c:idx val="1"/>
          <c:order val="1"/>
          <c:tx>
            <c:strRef>
              <c:f>'8.8'!$A$39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'8.8'!$B$39</c:f>
              <c:numCache>
                <c:formatCode>0.0%</c:formatCode>
                <c:ptCount val="1"/>
                <c:pt idx="0">
                  <c:v>0.16128388995140347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A-4B6C-9703-FB8588C05095}"/>
            </c:ext>
          </c:extLst>
        </c:ser>
        <c:ser>
          <c:idx val="2"/>
          <c:order val="2"/>
          <c:tx>
            <c:strRef>
              <c:f>'8.8'!$A$40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'8.8'!$B$40</c:f>
              <c:numCache>
                <c:formatCode>0.0%</c:formatCode>
                <c:ptCount val="1"/>
                <c:pt idx="0">
                  <c:v>0.14351853998684147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5A-4B6C-9703-FB8588C0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455680"/>
        <c:axId val="288461568"/>
      </c:barChart>
      <c:catAx>
        <c:axId val="288455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8461568"/>
        <c:crosses val="autoZero"/>
        <c:auto val="1"/>
        <c:lblAlgn val="ctr"/>
        <c:lblOffset val="100"/>
        <c:noMultiLvlLbl val="0"/>
      </c:catAx>
      <c:valAx>
        <c:axId val="288461568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455680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8660647875041679E-2"/>
          <c:y val="0.73001149180090974"/>
          <c:w val="0.63215986890527576"/>
          <c:h val="0.2699885081990903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3.1527539467353077E-3"/>
          <c:y val="2.02932642790072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91916294253984"/>
          <c:y val="0.21825396825396826"/>
          <c:w val="0.79011715623367629"/>
          <c:h val="0.60730158730158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'8.8'!$A$10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('8.8'!$B$10,'8.8'!$D$10,'8.8'!$F$10)</c:f>
              <c:numCache>
                <c:formatCode>#\ ##0.0</c:formatCode>
                <c:ptCount val="3"/>
                <c:pt idx="0">
                  <c:v>110984.516</c:v>
                </c:pt>
                <c:pt idx="1">
                  <c:v>101338.568</c:v>
                </c:pt>
                <c:pt idx="2">
                  <c:v>113410.45600000002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AAC-A061-D4A990A73091}"/>
            </c:ext>
          </c:extLst>
        </c:ser>
        <c:ser>
          <c:idx val="1"/>
          <c:order val="1"/>
          <c:tx>
            <c:strRef>
              <c:f>'8.8'!$A$11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('8.8'!$B$11,'8.8'!$D$11,'8.8'!$F$11)</c:f>
              <c:numCache>
                <c:formatCode>#\ ##0.0</c:formatCode>
                <c:ptCount val="3"/>
                <c:pt idx="0">
                  <c:v>305.89999999999998</c:v>
                </c:pt>
                <c:pt idx="1">
                  <c:v>1209.069</c:v>
                </c:pt>
                <c:pt idx="2">
                  <c:v>1457.7329999999999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AAC-A061-D4A990A73091}"/>
            </c:ext>
          </c:extLst>
        </c:ser>
        <c:ser>
          <c:idx val="2"/>
          <c:order val="2"/>
          <c:tx>
            <c:strRef>
              <c:f>'8.8'!$A$12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('8.8'!$B$12,'8.8'!$D$12,'8.8'!$F$12)</c:f>
              <c:numCache>
                <c:formatCode>#\ ##0.0</c:formatCode>
                <c:ptCount val="3"/>
                <c:pt idx="0">
                  <c:v>470068.05099999998</c:v>
                </c:pt>
                <c:pt idx="1">
                  <c:v>623188.103</c:v>
                </c:pt>
                <c:pt idx="2">
                  <c:v>704903.13899999997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9-4AAC-A061-D4A990A73091}"/>
            </c:ext>
          </c:extLst>
        </c:ser>
        <c:ser>
          <c:idx val="3"/>
          <c:order val="3"/>
          <c:tx>
            <c:strRef>
              <c:f>'8.8'!$A$13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('8.8'!$B$13,'8.8'!$D$13,'8.8'!$F$13)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D9-4AAC-A061-D4A990A73091}"/>
            </c:ext>
          </c:extLst>
        </c:ser>
        <c:ser>
          <c:idx val="4"/>
          <c:order val="4"/>
          <c:tx>
            <c:strRef>
              <c:f>'8.8'!$A$14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('8.8'!$B$14,'8.8'!$D$14,'8.8'!$F$14)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D9-4AAC-A061-D4A990A73091}"/>
            </c:ext>
          </c:extLst>
        </c:ser>
        <c:ser>
          <c:idx val="5"/>
          <c:order val="5"/>
          <c:tx>
            <c:strRef>
              <c:f>'8.8'!$A$15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('8.8'!$B$15,'8.8'!$D$15,'8.8'!$F$15)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D9-4AAC-A061-D4A990A73091}"/>
            </c:ext>
          </c:extLst>
        </c:ser>
        <c:ser>
          <c:idx val="6"/>
          <c:order val="6"/>
          <c:tx>
            <c:strRef>
              <c:f>'8.8'!$A$16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('8.8'!$B$16,'8.8'!$D$16,'8.8'!$F$16)</c:f>
              <c:numCache>
                <c:formatCode>#\ ##0.0</c:formatCode>
                <c:ptCount val="3"/>
                <c:pt idx="0">
                  <c:v>11981.55</c:v>
                </c:pt>
                <c:pt idx="1">
                  <c:v>19065.46</c:v>
                </c:pt>
                <c:pt idx="2">
                  <c:v>50644.94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9-4AAC-A061-D4A990A73091}"/>
            </c:ext>
          </c:extLst>
        </c:ser>
        <c:ser>
          <c:idx val="7"/>
          <c:order val="7"/>
          <c:tx>
            <c:strRef>
              <c:f>'8.8'!$A$17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('8.8'!$B$17,'8.8'!$D$17,'8.8'!$F$17)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D9-4AAC-A061-D4A990A73091}"/>
            </c:ext>
          </c:extLst>
        </c:ser>
        <c:ser>
          <c:idx val="8"/>
          <c:order val="8"/>
          <c:tx>
            <c:strRef>
              <c:f>'8.8'!$A$18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('8.8'!$B$18,'8.8'!$D$18,'8.8'!$F$18)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D9-4AAC-A061-D4A990A73091}"/>
            </c:ext>
          </c:extLst>
        </c:ser>
        <c:ser>
          <c:idx val="9"/>
          <c:order val="9"/>
          <c:tx>
            <c:strRef>
              <c:f>'8.8'!$A$19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('8.8'!$B$19,'8.8'!$D$19,'8.8'!$F$19)</c:f>
              <c:numCache>
                <c:formatCode>#\ ##0.0</c:formatCode>
                <c:ptCount val="3"/>
                <c:pt idx="0">
                  <c:v>56831.19</c:v>
                </c:pt>
                <c:pt idx="1">
                  <c:v>56448.46</c:v>
                </c:pt>
                <c:pt idx="2">
                  <c:v>61383.229999999996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D9-4AAC-A061-D4A990A73091}"/>
            </c:ext>
          </c:extLst>
        </c:ser>
        <c:ser>
          <c:idx val="10"/>
          <c:order val="10"/>
          <c:tx>
            <c:strRef>
              <c:f>'8.8'!$A$20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('8.8'!$B$20,'8.8'!$D$20,'8.8'!$F$20)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D9-4AAC-A061-D4A990A73091}"/>
            </c:ext>
          </c:extLst>
        </c:ser>
        <c:ser>
          <c:idx val="11"/>
          <c:order val="11"/>
          <c:tx>
            <c:strRef>
              <c:f>'8.8'!$A$21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('8.8'!$B$21,'8.8'!$D$21,'8.8'!$F$21)</c:f>
              <c:numCache>
                <c:formatCode>#\ ##0.0</c:formatCode>
                <c:ptCount val="3"/>
                <c:pt idx="0">
                  <c:v>4643</c:v>
                </c:pt>
                <c:pt idx="1">
                  <c:v>2724</c:v>
                </c:pt>
                <c:pt idx="2">
                  <c:v>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D9-4AAC-A061-D4A990A73091}"/>
            </c:ext>
          </c:extLst>
        </c:ser>
        <c:ser>
          <c:idx val="12"/>
          <c:order val="12"/>
          <c:tx>
            <c:strRef>
              <c:f>'8.8'!$A$22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('8.8'!$B$22,'8.8'!$D$22,'8.8'!$F$22)</c:f>
              <c:numCache>
                <c:formatCode>#\ ##0.0</c:formatCode>
                <c:ptCount val="3"/>
                <c:pt idx="0">
                  <c:v>123125.454</c:v>
                </c:pt>
                <c:pt idx="1">
                  <c:v>133761.43700000001</c:v>
                </c:pt>
                <c:pt idx="2">
                  <c:v>157432.35599999997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D9-4AAC-A061-D4A990A73091}"/>
            </c:ext>
          </c:extLst>
        </c:ser>
        <c:ser>
          <c:idx val="13"/>
          <c:order val="13"/>
          <c:tx>
            <c:strRef>
              <c:f>'8.8'!$A$23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('8.8'!$B$23,'8.8'!$D$23,'8.8'!$F$23)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D9-4AAC-A061-D4A990A73091}"/>
            </c:ext>
          </c:extLst>
        </c:ser>
        <c:ser>
          <c:idx val="14"/>
          <c:order val="14"/>
          <c:tx>
            <c:strRef>
              <c:f>'8.8'!$A$24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('8.8'!$B$24,'8.8'!$D$24,'8.8'!$F$24)</c:f>
              <c:numCache>
                <c:formatCode>#\ ##0.0</c:formatCode>
                <c:ptCount val="3"/>
                <c:pt idx="0">
                  <c:v>1283.2950000000001</c:v>
                </c:pt>
                <c:pt idx="1">
                  <c:v>7397.8459999999995</c:v>
                </c:pt>
                <c:pt idx="2">
                  <c:v>14833.79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D9-4AAC-A061-D4A990A73091}"/>
            </c:ext>
          </c:extLst>
        </c:ser>
        <c:ser>
          <c:idx val="15"/>
          <c:order val="15"/>
          <c:tx>
            <c:strRef>
              <c:f>'8.8'!$A$25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'8.8'!$C$38:$E$38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('8.8'!$B$25,'8.8'!$D$25,'8.8'!$F$25)</c:f>
              <c:numCache>
                <c:formatCode>#\ ##0.0</c:formatCode>
                <c:ptCount val="3"/>
                <c:pt idx="0">
                  <c:v>194101.42499999996</c:v>
                </c:pt>
                <c:pt idx="1">
                  <c:v>313009.15100000013</c:v>
                </c:pt>
                <c:pt idx="2">
                  <c:v>406589.92300000007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D9-4AAC-A061-D4A990A7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565184"/>
        <c:axId val="288228096"/>
      </c:barChart>
      <c:catAx>
        <c:axId val="23356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228096"/>
        <c:crosses val="autoZero"/>
        <c:auto val="1"/>
        <c:lblAlgn val="ctr"/>
        <c:lblOffset val="100"/>
        <c:noMultiLvlLbl val="0"/>
      </c:catAx>
      <c:valAx>
        <c:axId val="28822809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3565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86F-4DF0-AB68-7782C13EFE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86F-4DF0-AB68-7782C13EFE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C86F-4DF0-AB68-7782C13EFE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C86F-4DF0-AB68-7782C13EFE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C86F-4DF0-AB68-7782C13EFE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C86F-4DF0-AB68-7782C13EFE9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C86F-4DF0-AB68-7782C13EFE9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C86F-4DF0-AB68-7782C13EFE9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C86F-4DF0-AB68-7782C13EFE9A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C86F-4DF0-AB68-7782C13EFE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C86F-4DF0-AB68-7782C13EFE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C86F-4DF0-AB68-7782C13EFE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C86F-4DF0-AB68-7782C13EFE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C86F-4DF0-AB68-7782C13EFE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C86F-4DF0-AB68-7782C13EFE9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C86F-4DF0-AB68-7782C13EFE9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C86F-4DF0-AB68-7782C13EFE9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C86F-4DF0-AB68-7782C13E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solidFill>
                  <a:schemeClr val="accent1"/>
                </a:solidFill>
              </a:rPr>
              <a:t>Podíl </a:t>
            </a:r>
            <a:r>
              <a:rPr lang="cs-CZ" sz="1000">
                <a:solidFill>
                  <a:schemeClr val="accent1"/>
                </a:solidFill>
              </a:rPr>
              <a:t>krajů ČR</a:t>
            </a:r>
            <a:r>
              <a:rPr lang="cs-CZ" sz="1000" baseline="0">
                <a:solidFill>
                  <a:schemeClr val="accent1"/>
                </a:solidFill>
              </a:rPr>
              <a:t> na </a:t>
            </a:r>
            <a:r>
              <a:rPr lang="cs-CZ" sz="1000">
                <a:solidFill>
                  <a:schemeClr val="accent1"/>
                </a:solidFill>
              </a:rPr>
              <a:t>dodávkách tepla</a:t>
            </a:r>
            <a:endParaRPr lang="en-US" sz="1000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2.1699430658502519E-2"/>
          <c:y val="1.7054375505371498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88706547475116"/>
          <c:y val="0.11085016350600201"/>
          <c:w val="0.84366886529688589"/>
          <c:h val="0.7730427545344885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C-DE1A-44E4-AEB6-A3524CFE6F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DE1A-44E4-AEB6-A3524CFE6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A-DE1A-44E4-AEB6-A3524CFE6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DE1A-44E4-AEB6-A3524CFE6F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8-DE1A-44E4-AEB6-A3524CFE6F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58CD-40D8-A955-463567CFDADD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DE1A-44E4-AEB6-A3524CFE6F2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1-58CD-40D8-A955-463567CFDADD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2-BBDD-4778-8908-D00B076481BE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6-DE1A-44E4-AEB6-A3524CFE6F2B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05-DE1A-44E4-AEB6-A3524CFE6F2B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4-DE1A-44E4-AEB6-A3524CFE6F2B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DE1A-44E4-AEB6-A3524CFE6F2B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DE1A-44E4-AEB6-A3524CFE6F2B}"/>
              </c:ext>
            </c:extLst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BDD-4778-8908-D00B076481BE}"/>
                </c:ext>
              </c:extLst>
            </c:dLbl>
            <c:dLbl>
              <c:idx val="1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E1A-44E4-AEB6-A3524CFE6F2B}"/>
                </c:ext>
              </c:extLst>
            </c:dLbl>
            <c:dLbl>
              <c:idx val="1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DE1A-44E4-AEB6-A3524CFE6F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'5.2'!$A$22:$A$35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'5.2'!$B$22:$B$35</c:f>
              <c:numCache>
                <c:formatCode>#\ ##0.0</c:formatCode>
                <c:ptCount val="14"/>
                <c:pt idx="0">
                  <c:v>1262.8068800000001</c:v>
                </c:pt>
                <c:pt idx="1">
                  <c:v>1454.1483069999999</c:v>
                </c:pt>
                <c:pt idx="2">
                  <c:v>1724.9534599999997</c:v>
                </c:pt>
                <c:pt idx="3">
                  <c:v>1108.8449150000001</c:v>
                </c:pt>
                <c:pt idx="4">
                  <c:v>563.23733800000002</c:v>
                </c:pt>
                <c:pt idx="5">
                  <c:v>881.17187499999989</c:v>
                </c:pt>
                <c:pt idx="6">
                  <c:v>630.95296500000006</c:v>
                </c:pt>
                <c:pt idx="7">
                  <c:v>3746.149042</c:v>
                </c:pt>
                <c:pt idx="8">
                  <c:v>1031.0912799999999</c:v>
                </c:pt>
                <c:pt idx="9">
                  <c:v>1417.89075</c:v>
                </c:pt>
                <c:pt idx="10">
                  <c:v>1400.280624</c:v>
                </c:pt>
                <c:pt idx="11">
                  <c:v>6223.7001380000002</c:v>
                </c:pt>
                <c:pt idx="12">
                  <c:v>3605.7280809999993</c:v>
                </c:pt>
                <c:pt idx="13">
                  <c:v>1051.240217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D-40D8-A955-463567CFDA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B64-4BEB-9793-3957C5444001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B64-4BEB-9793-3957C5444001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B64-4BEB-9793-3957C5444001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B64-4BEB-9793-3957C5444001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B64-4BEB-9793-3957C5444001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B64-4BEB-9793-3957C5444001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B64-4BEB-9793-3957C5444001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B64-4BEB-9793-3957C5444001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B64-4BEB-9793-3957C5444001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B64-4BEB-9793-3957C5444001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B64-4BEB-9793-3957C5444001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B64-4BEB-9793-3957C5444001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B64-4BEB-9793-3957C5444001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B64-4BEB-9793-3957C5444001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B64-4BEB-9793-3957C5444001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B64-4BEB-9793-3957C544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3.9457994814478463E-4"/>
          <c:y val="1.32599627023583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97119597625161E-2"/>
          <c:y val="0.25384901537268989"/>
          <c:w val="0.63463183778965071"/>
          <c:h val="0.546008028155024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'8.9'!$A$27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('8.9'!$B$27,'8.9'!$D$27,'8.9'!$F$27)</c:f>
              <c:numCache>
                <c:formatCode>#\ ##0.0</c:formatCode>
                <c:ptCount val="3"/>
                <c:pt idx="0">
                  <c:v>32625.945</c:v>
                </c:pt>
                <c:pt idx="1">
                  <c:v>46708.027999999998</c:v>
                </c:pt>
                <c:pt idx="2">
                  <c:v>55257.085999999996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7-474C-83B6-66F9D6E7D10B}"/>
            </c:ext>
          </c:extLst>
        </c:ser>
        <c:ser>
          <c:idx val="1"/>
          <c:order val="1"/>
          <c:tx>
            <c:strRef>
              <c:f>'8.9'!$A$28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('8.9'!$B$28,'8.9'!$D$28,'8.9'!$F$28)</c:f>
              <c:numCache>
                <c:formatCode>#\ ##0.0</c:formatCode>
                <c:ptCount val="3"/>
                <c:pt idx="0">
                  <c:v>1968.0849999999998</c:v>
                </c:pt>
                <c:pt idx="1">
                  <c:v>4654.357</c:v>
                </c:pt>
                <c:pt idx="2">
                  <c:v>5646.8339999999998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7-474C-83B6-66F9D6E7D10B}"/>
            </c:ext>
          </c:extLst>
        </c:ser>
        <c:ser>
          <c:idx val="2"/>
          <c:order val="2"/>
          <c:tx>
            <c:strRef>
              <c:f>'8.9'!$A$29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('8.9'!$B$29,'8.9'!$D$29,'8.9'!$F$29)</c:f>
              <c:numCache>
                <c:formatCode>#\ ##0.0</c:formatCode>
                <c:ptCount val="3"/>
                <c:pt idx="0">
                  <c:v>57</c:v>
                </c:pt>
                <c:pt idx="1">
                  <c:v>170</c:v>
                </c:pt>
                <c:pt idx="2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87-474C-83B6-66F9D6E7D10B}"/>
            </c:ext>
          </c:extLst>
        </c:ser>
        <c:ser>
          <c:idx val="3"/>
          <c:order val="3"/>
          <c:tx>
            <c:strRef>
              <c:f>'8.9'!$A$30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('8.9'!$B$30,'8.9'!$D$30,'8.9'!$F$30)</c:f>
              <c:numCache>
                <c:formatCode>#\ ##0.0</c:formatCode>
                <c:ptCount val="3"/>
                <c:pt idx="0">
                  <c:v>1341.5619999999999</c:v>
                </c:pt>
                <c:pt idx="1">
                  <c:v>3081.6489999999999</c:v>
                </c:pt>
                <c:pt idx="2">
                  <c:v>3470.3319999999999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87-474C-83B6-66F9D6E7D10B}"/>
            </c:ext>
          </c:extLst>
        </c:ser>
        <c:ser>
          <c:idx val="4"/>
          <c:order val="4"/>
          <c:tx>
            <c:strRef>
              <c:f>'8.9'!$A$31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('8.9'!$B$31,'8.9'!$D$31,'8.9'!$F$31)</c:f>
              <c:numCache>
                <c:formatCode>#\ ##0.0</c:formatCode>
                <c:ptCount val="3"/>
                <c:pt idx="0">
                  <c:v>1134.9940000000001</c:v>
                </c:pt>
                <c:pt idx="1">
                  <c:v>785.13799999999992</c:v>
                </c:pt>
                <c:pt idx="2">
                  <c:v>1692.8200000000002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87-474C-83B6-66F9D6E7D10B}"/>
            </c:ext>
          </c:extLst>
        </c:ser>
        <c:ser>
          <c:idx val="5"/>
          <c:order val="5"/>
          <c:tx>
            <c:strRef>
              <c:f>'8.9'!$A$32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('8.9'!$B$32,'8.9'!$D$32,'8.9'!$F$32)</c:f>
              <c:numCache>
                <c:formatCode>#\ ##0.0</c:formatCode>
                <c:ptCount val="3"/>
                <c:pt idx="0">
                  <c:v>118506.85399999999</c:v>
                </c:pt>
                <c:pt idx="1">
                  <c:v>168556.52800000002</c:v>
                </c:pt>
                <c:pt idx="2">
                  <c:v>207396.74700000006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87-474C-83B6-66F9D6E7D10B}"/>
            </c:ext>
          </c:extLst>
        </c:ser>
        <c:ser>
          <c:idx val="6"/>
          <c:order val="6"/>
          <c:tx>
            <c:strRef>
              <c:f>'8.9'!$A$33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('8.9'!$B$33,'8.9'!$D$33,'8.9'!$F$33)</c:f>
              <c:numCache>
                <c:formatCode>#\ ##0.0</c:formatCode>
                <c:ptCount val="3"/>
                <c:pt idx="0">
                  <c:v>73889.791000000012</c:v>
                </c:pt>
                <c:pt idx="1">
                  <c:v>102371.56599999998</c:v>
                </c:pt>
                <c:pt idx="2">
                  <c:v>120087.689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87-474C-83B6-66F9D6E7D10B}"/>
            </c:ext>
          </c:extLst>
        </c:ser>
        <c:ser>
          <c:idx val="7"/>
          <c:order val="7"/>
          <c:tx>
            <c:strRef>
              <c:f>'8.9'!$A$34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('8.9'!$B$34,'8.9'!$D$34,'8.9'!$F$34)</c:f>
              <c:numCache>
                <c:formatCode>#\ ##0.0</c:formatCode>
                <c:ptCount val="3"/>
                <c:pt idx="0">
                  <c:v>1347.354</c:v>
                </c:pt>
                <c:pt idx="1">
                  <c:v>1647.829</c:v>
                </c:pt>
                <c:pt idx="2">
                  <c:v>2102.893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87-474C-83B6-66F9D6E7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536640"/>
        <c:axId val="199538176"/>
      </c:barChart>
      <c:catAx>
        <c:axId val="19953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538176"/>
        <c:crosses val="autoZero"/>
        <c:auto val="1"/>
        <c:lblAlgn val="ctr"/>
        <c:lblOffset val="100"/>
        <c:noMultiLvlLbl val="0"/>
      </c:catAx>
      <c:valAx>
        <c:axId val="1995381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9536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'8.9'!$A$38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'8.9'!$B$38</c:f>
              <c:numCache>
                <c:formatCode>0.0%</c:formatCode>
                <c:ptCount val="1"/>
                <c:pt idx="0">
                  <c:v>3.1592610766364312E-2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1-40B9-86E9-FCC4A9713A4F}"/>
            </c:ext>
          </c:extLst>
        </c:ser>
        <c:ser>
          <c:idx val="1"/>
          <c:order val="1"/>
          <c:tx>
            <c:strRef>
              <c:f>'8.9'!$A$39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'8.9'!$B$39</c:f>
              <c:numCache>
                <c:formatCode>0.0%</c:formatCode>
                <c:ptCount val="1"/>
                <c:pt idx="0">
                  <c:v>4.8594263815719574E-2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1-40B9-86E9-FCC4A9713A4F}"/>
            </c:ext>
          </c:extLst>
        </c:ser>
        <c:ser>
          <c:idx val="2"/>
          <c:order val="2"/>
          <c:tx>
            <c:strRef>
              <c:f>'8.9'!$A$40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'8.9'!$B$40</c:f>
              <c:numCache>
                <c:formatCode>0.0%</c:formatCode>
                <c:ptCount val="1"/>
                <c:pt idx="0">
                  <c:v>3.9502089596456465E-2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1-40B9-86E9-FCC4A971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329728"/>
        <c:axId val="288331264"/>
      </c:barChart>
      <c:catAx>
        <c:axId val="288329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8331264"/>
        <c:crosses val="autoZero"/>
        <c:auto val="1"/>
        <c:lblAlgn val="ctr"/>
        <c:lblOffset val="100"/>
        <c:noMultiLvlLbl val="0"/>
      </c:catAx>
      <c:valAx>
        <c:axId val="288331264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8329728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6.9444444444444441E-3"/>
          <c:y val="0.71354583342734568"/>
          <c:w val="0.69889982502187231"/>
          <c:h val="0.2782670358396482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 baseline="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5.1063114008915024E-4"/>
          <c:y val="1.924944983567779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'8.9'!$A$10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('8.9'!$B$10,'8.9'!$D$10,'8.9'!$F$10)</c:f>
              <c:numCache>
                <c:formatCode>#\ ##0.0</c:formatCode>
                <c:ptCount val="3"/>
                <c:pt idx="0">
                  <c:v>3914.6889999999999</c:v>
                </c:pt>
                <c:pt idx="1">
                  <c:v>7864.902</c:v>
                </c:pt>
                <c:pt idx="2">
                  <c:v>10557.822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9-49E0-B9F8-A65835EE11A6}"/>
            </c:ext>
          </c:extLst>
        </c:ser>
        <c:ser>
          <c:idx val="1"/>
          <c:order val="1"/>
          <c:tx>
            <c:strRef>
              <c:f>'8.9'!$A$11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('8.9'!$B$11,'8.9'!$D$11,'8.9'!$F$11)</c:f>
              <c:numCache>
                <c:formatCode>#\ ##0.0</c:formatCode>
                <c:ptCount val="3"/>
                <c:pt idx="0">
                  <c:v>2837.54</c:v>
                </c:pt>
                <c:pt idx="1">
                  <c:v>3662.529</c:v>
                </c:pt>
                <c:pt idx="2">
                  <c:v>5408.9859999999999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9-49E0-B9F8-A65835EE11A6}"/>
            </c:ext>
          </c:extLst>
        </c:ser>
        <c:ser>
          <c:idx val="2"/>
          <c:order val="2"/>
          <c:tx>
            <c:strRef>
              <c:f>'8.9'!$A$12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('8.9'!$B$12,'8.9'!$D$12,'8.9'!$F$12)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9-49E0-B9F8-A65835EE11A6}"/>
            </c:ext>
          </c:extLst>
        </c:ser>
        <c:ser>
          <c:idx val="3"/>
          <c:order val="3"/>
          <c:tx>
            <c:strRef>
              <c:f>'8.9'!$A$13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('8.9'!$B$13,'8.9'!$D$13,'8.9'!$F$13)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F9-49E0-B9F8-A65835EE11A6}"/>
            </c:ext>
          </c:extLst>
        </c:ser>
        <c:ser>
          <c:idx val="4"/>
          <c:order val="4"/>
          <c:tx>
            <c:strRef>
              <c:f>'8.9'!$A$14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('8.9'!$B$14,'8.9'!$D$14,'8.9'!$F$14)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F9-49E0-B9F8-A65835EE11A6}"/>
            </c:ext>
          </c:extLst>
        </c:ser>
        <c:ser>
          <c:idx val="5"/>
          <c:order val="5"/>
          <c:tx>
            <c:strRef>
              <c:f>'8.9'!$A$15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('8.9'!$B$15,'8.9'!$D$15,'8.9'!$F$15)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F9-49E0-B9F8-A65835EE11A6}"/>
            </c:ext>
          </c:extLst>
        </c:ser>
        <c:ser>
          <c:idx val="6"/>
          <c:order val="6"/>
          <c:tx>
            <c:strRef>
              <c:f>'8.9'!$A$16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('8.9'!$B$16,'8.9'!$D$16,'8.9'!$F$16)</c:f>
              <c:numCache>
                <c:formatCode>#\ ##0.0</c:formatCode>
                <c:ptCount val="3"/>
                <c:pt idx="0">
                  <c:v>128379.15300000001</c:v>
                </c:pt>
                <c:pt idx="1">
                  <c:v>147671.364</c:v>
                </c:pt>
                <c:pt idx="2">
                  <c:v>177362.20199999999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9-49E0-B9F8-A65835EE11A6}"/>
            </c:ext>
          </c:extLst>
        </c:ser>
        <c:ser>
          <c:idx val="7"/>
          <c:order val="7"/>
          <c:tx>
            <c:strRef>
              <c:f>'8.9'!$A$17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('8.9'!$B$17,'8.9'!$D$17,'8.9'!$F$17)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F9-49E0-B9F8-A65835EE11A6}"/>
            </c:ext>
          </c:extLst>
        </c:ser>
        <c:ser>
          <c:idx val="8"/>
          <c:order val="8"/>
          <c:tx>
            <c:strRef>
              <c:f>'8.9'!$A$18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('8.9'!$B$18,'8.9'!$D$18,'8.9'!$F$18)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F9-49E0-B9F8-A65835EE11A6}"/>
            </c:ext>
          </c:extLst>
        </c:ser>
        <c:ser>
          <c:idx val="9"/>
          <c:order val="9"/>
          <c:tx>
            <c:strRef>
              <c:f>'8.9'!$A$19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('8.9'!$B$19,'8.9'!$D$19,'8.9'!$F$19)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F9-49E0-B9F8-A65835EE11A6}"/>
            </c:ext>
          </c:extLst>
        </c:ser>
        <c:ser>
          <c:idx val="10"/>
          <c:order val="10"/>
          <c:tx>
            <c:strRef>
              <c:f>'8.9'!$A$20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('8.9'!$B$20,'8.9'!$D$20,'8.9'!$F$20)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9-49E0-B9F8-A65835EE11A6}"/>
            </c:ext>
          </c:extLst>
        </c:ser>
        <c:ser>
          <c:idx val="11"/>
          <c:order val="11"/>
          <c:tx>
            <c:strRef>
              <c:f>'8.9'!$A$21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('8.9'!$B$21,'8.9'!$D$21,'8.9'!$F$21)</c:f>
              <c:numCache>
                <c:formatCode>#\ ##0.0</c:formatCode>
                <c:ptCount val="3"/>
                <c:pt idx="0">
                  <c:v>35385.688999999998</c:v>
                </c:pt>
                <c:pt idx="1">
                  <c:v>55355.588000000003</c:v>
                </c:pt>
                <c:pt idx="2">
                  <c:v>45295.440999999999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F9-49E0-B9F8-A65835EE11A6}"/>
            </c:ext>
          </c:extLst>
        </c:ser>
        <c:ser>
          <c:idx val="12"/>
          <c:order val="12"/>
          <c:tx>
            <c:strRef>
              <c:f>'8.9'!$A$22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('8.9'!$B$22,'8.9'!$D$22,'8.9'!$F$22)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F9-49E0-B9F8-A65835EE11A6}"/>
            </c:ext>
          </c:extLst>
        </c:ser>
        <c:ser>
          <c:idx val="13"/>
          <c:order val="13"/>
          <c:tx>
            <c:strRef>
              <c:f>'8.9'!$A$23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('8.9'!$B$23,'8.9'!$D$23,'8.9'!$F$23)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F9-49E0-B9F8-A65835EE11A6}"/>
            </c:ext>
          </c:extLst>
        </c:ser>
        <c:ser>
          <c:idx val="14"/>
          <c:order val="14"/>
          <c:tx>
            <c:strRef>
              <c:f>'8.9'!$A$24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('8.9'!$B$24,'8.9'!$D$24,'8.9'!$F$24)</c:f>
              <c:numCache>
                <c:formatCode>#\ ##0.0</c:formatCode>
                <c:ptCount val="3"/>
                <c:pt idx="0">
                  <c:v>1180.71</c:v>
                </c:pt>
                <c:pt idx="1">
                  <c:v>1473.2539999999999</c:v>
                </c:pt>
                <c:pt idx="2">
                  <c:v>1908.413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F9-49E0-B9F8-A65835EE11A6}"/>
            </c:ext>
          </c:extLst>
        </c:ser>
        <c:ser>
          <c:idx val="15"/>
          <c:order val="15"/>
          <c:tx>
            <c:strRef>
              <c:f>'8.9'!$A$25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'8.9'!$C$38:$E$38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('8.9'!$B$25,'8.9'!$D$25,'8.9'!$F$25)</c:f>
              <c:numCache>
                <c:formatCode>#\ ##0.0</c:formatCode>
                <c:ptCount val="3"/>
                <c:pt idx="0">
                  <c:v>77980.209999999992</c:v>
                </c:pt>
                <c:pt idx="1">
                  <c:v>141483.375</c:v>
                </c:pt>
                <c:pt idx="2">
                  <c:v>183369.41299999997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F9-49E0-B9F8-A65835EE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046528"/>
        <c:axId val="289048064"/>
      </c:barChart>
      <c:catAx>
        <c:axId val="2890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048064"/>
        <c:crosses val="autoZero"/>
        <c:auto val="1"/>
        <c:lblAlgn val="ctr"/>
        <c:lblOffset val="100"/>
        <c:noMultiLvlLbl val="0"/>
      </c:catAx>
      <c:valAx>
        <c:axId val="28904806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046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086-4D7F-B1F4-DA43308C29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086-4D7F-B1F4-DA43308C29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086-4D7F-B1F4-DA43308C29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086-4D7F-B1F4-DA43308C29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086-4D7F-B1F4-DA43308C29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086-4D7F-B1F4-DA43308C29E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4086-4D7F-B1F4-DA43308C29E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4086-4D7F-B1F4-DA43308C29EB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4086-4D7F-B1F4-DA43308C29EB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4086-4D7F-B1F4-DA43308C29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4086-4D7F-B1F4-DA43308C29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4086-4D7F-B1F4-DA43308C29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4086-4D7F-B1F4-DA43308C29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4086-4D7F-B1F4-DA43308C29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4086-4D7F-B1F4-DA43308C29E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4086-4D7F-B1F4-DA43308C29E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4086-4D7F-B1F4-DA43308C29EB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4086-4D7F-B1F4-DA43308C2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B79-47F7-90AB-429F41054E43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B79-47F7-90AB-429F41054E43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B79-47F7-90AB-429F41054E43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B79-47F7-90AB-429F41054E43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EB79-47F7-90AB-429F41054E43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B79-47F7-90AB-429F41054E43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B79-47F7-90AB-429F41054E43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EB79-47F7-90AB-429F41054E43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B79-47F7-90AB-429F41054E43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B79-47F7-90AB-429F41054E43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B79-47F7-90AB-429F41054E43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B79-47F7-90AB-429F41054E43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B79-47F7-90AB-429F41054E43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B79-47F7-90AB-429F41054E43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EB79-47F7-90AB-429F41054E43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EB79-47F7-90AB-429F4105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0726692511942471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31919219025079E-2"/>
          <c:y val="0.25777366064536045"/>
          <c:w val="0.6353664721138359"/>
          <c:h val="0.54330228329301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'8.10'!$A$28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('8.10'!$B$28,'8.10'!$D$28,'8.10'!$F$28)</c:f>
              <c:numCache>
                <c:formatCode>#\ ##0.0</c:formatCode>
                <c:ptCount val="3"/>
                <c:pt idx="0">
                  <c:v>46573.462</c:v>
                </c:pt>
                <c:pt idx="1">
                  <c:v>63257.185999999994</c:v>
                </c:pt>
                <c:pt idx="2">
                  <c:v>73655.27899999998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9-477E-9522-6A9F2FCCFBB0}"/>
            </c:ext>
          </c:extLst>
        </c:ser>
        <c:ser>
          <c:idx val="1"/>
          <c:order val="1"/>
          <c:tx>
            <c:strRef>
              <c:f>'8.10'!$A$29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('8.10'!$B$29,'8.10'!$D$29,'8.10'!$F$29)</c:f>
              <c:numCache>
                <c:formatCode>#\ ##0.0</c:formatCode>
                <c:ptCount val="3"/>
                <c:pt idx="0">
                  <c:v>1118</c:v>
                </c:pt>
                <c:pt idx="1">
                  <c:v>1437.2</c:v>
                </c:pt>
                <c:pt idx="2">
                  <c:v>1860.1669999999999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9-477E-9522-6A9F2FCCFBB0}"/>
            </c:ext>
          </c:extLst>
        </c:ser>
        <c:ser>
          <c:idx val="2"/>
          <c:order val="2"/>
          <c:tx>
            <c:strRef>
              <c:f>'8.10'!$A$30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('8.10'!$B$30,'8.10'!$D$30,'8.10'!$F$30)</c:f>
              <c:numCache>
                <c:formatCode>#\ ##0.0</c:formatCode>
                <c:ptCount val="3"/>
                <c:pt idx="0">
                  <c:v>5239.6000000000004</c:v>
                </c:pt>
                <c:pt idx="1">
                  <c:v>7550.8</c:v>
                </c:pt>
                <c:pt idx="2">
                  <c:v>8962.9650000000001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9-477E-9522-6A9F2FCCFBB0}"/>
            </c:ext>
          </c:extLst>
        </c:ser>
        <c:ser>
          <c:idx val="3"/>
          <c:order val="3"/>
          <c:tx>
            <c:strRef>
              <c:f>'8.10'!$A$31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('8.10'!$B$31,'8.10'!$D$31,'8.10'!$F$31)</c:f>
              <c:numCache>
                <c:formatCode>#\ ##0.0</c:formatCode>
                <c:ptCount val="3"/>
                <c:pt idx="0">
                  <c:v>1698.2570000000001</c:v>
                </c:pt>
                <c:pt idx="1">
                  <c:v>2681.5509999999999</c:v>
                </c:pt>
                <c:pt idx="2">
                  <c:v>3398.806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9-477E-9522-6A9F2FCCFBB0}"/>
            </c:ext>
          </c:extLst>
        </c:ser>
        <c:ser>
          <c:idx val="4"/>
          <c:order val="4"/>
          <c:tx>
            <c:strRef>
              <c:f>'8.10'!$A$32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('8.10'!$B$32,'8.10'!$D$32,'8.10'!$F$32)</c:f>
              <c:numCache>
                <c:formatCode>#\ ##0.0</c:formatCode>
                <c:ptCount val="3"/>
                <c:pt idx="0">
                  <c:v>3253.9949999999999</c:v>
                </c:pt>
                <c:pt idx="1">
                  <c:v>6041.19</c:v>
                </c:pt>
                <c:pt idx="2">
                  <c:v>6475.369999999999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39-477E-9522-6A9F2FCCFBB0}"/>
            </c:ext>
          </c:extLst>
        </c:ser>
        <c:ser>
          <c:idx val="5"/>
          <c:order val="5"/>
          <c:tx>
            <c:strRef>
              <c:f>'8.10'!$A$33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('8.10'!$B$33,'8.10'!$D$33,'8.10'!$F$33)</c:f>
              <c:numCache>
                <c:formatCode>#\ ##0.0</c:formatCode>
                <c:ptCount val="3"/>
                <c:pt idx="0">
                  <c:v>107568.39599999999</c:v>
                </c:pt>
                <c:pt idx="1">
                  <c:v>149606.64799999999</c:v>
                </c:pt>
                <c:pt idx="2">
                  <c:v>180562.15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39-477E-9522-6A9F2FCCFBB0}"/>
            </c:ext>
          </c:extLst>
        </c:ser>
        <c:ser>
          <c:idx val="6"/>
          <c:order val="6"/>
          <c:tx>
            <c:strRef>
              <c:f>'8.10'!$A$34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('8.10'!$B$34,'8.10'!$D$34,'8.10'!$F$34)</c:f>
              <c:numCache>
                <c:formatCode>#\ ##0.0</c:formatCode>
                <c:ptCount val="3"/>
                <c:pt idx="0">
                  <c:v>64568.652000000002</c:v>
                </c:pt>
                <c:pt idx="1">
                  <c:v>98426.585999999996</c:v>
                </c:pt>
                <c:pt idx="2">
                  <c:v>116009.647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39-477E-9522-6A9F2FCCFBB0}"/>
            </c:ext>
          </c:extLst>
        </c:ser>
        <c:ser>
          <c:idx val="7"/>
          <c:order val="7"/>
          <c:tx>
            <c:strRef>
              <c:f>'8.10'!$A$35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('8.10'!$B$35,'8.10'!$D$35,'8.10'!$F$35)</c:f>
              <c:numCache>
                <c:formatCode>#\ ##0.0</c:formatCode>
                <c:ptCount val="3"/>
                <c:pt idx="0">
                  <c:v>15131.736000000001</c:v>
                </c:pt>
                <c:pt idx="1">
                  <c:v>23771.118999999999</c:v>
                </c:pt>
                <c:pt idx="2">
                  <c:v>28187.652000000002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39-477E-9522-6A9F2FCC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475008"/>
        <c:axId val="286476544"/>
      </c:barChart>
      <c:catAx>
        <c:axId val="2864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476544"/>
        <c:crosses val="autoZero"/>
        <c:auto val="1"/>
        <c:lblAlgn val="ctr"/>
        <c:lblOffset val="100"/>
        <c:noMultiLvlLbl val="0"/>
      </c:catAx>
      <c:valAx>
        <c:axId val="286476544"/>
        <c:scaling>
          <c:orientation val="minMax"/>
          <c:max val="6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475008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'8.10'!$A$38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'8.10'!$B$38</c:f>
              <c:numCache>
                <c:formatCode>0.0%</c:formatCode>
                <c:ptCount val="1"/>
                <c:pt idx="0">
                  <c:v>9.035093417153553E-2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D-442C-B4FC-8CD6B342584C}"/>
            </c:ext>
          </c:extLst>
        </c:ser>
        <c:ser>
          <c:idx val="1"/>
          <c:order val="1"/>
          <c:tx>
            <c:strRef>
              <c:f>'8.10'!$A$39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'8.10'!$B$39</c:f>
              <c:numCache>
                <c:formatCode>0.0%</c:formatCode>
                <c:ptCount val="1"/>
                <c:pt idx="0">
                  <c:v>4.8385522425398522E-2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D-442C-B4FC-8CD6B342584C}"/>
            </c:ext>
          </c:extLst>
        </c:ser>
        <c:ser>
          <c:idx val="2"/>
          <c:order val="2"/>
          <c:tx>
            <c:strRef>
              <c:f>'8.10'!$A$40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'8.10'!$B$40</c:f>
              <c:numCache>
                <c:formatCode>0.0%</c:formatCode>
                <c:ptCount val="1"/>
                <c:pt idx="0">
                  <c:v>5.4320745923180397E-2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D-442C-B4FC-8CD6B342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11872"/>
        <c:axId val="286513408"/>
      </c:barChart>
      <c:catAx>
        <c:axId val="286511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6513408"/>
        <c:crosses val="autoZero"/>
        <c:auto val="1"/>
        <c:lblAlgn val="ctr"/>
        <c:lblOffset val="100"/>
        <c:noMultiLvlLbl val="0"/>
      </c:catAx>
      <c:valAx>
        <c:axId val="286513408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6511872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5162396231415507E-3"/>
          <c:y val="0.73213894374448296"/>
          <c:w val="0.63981933730364926"/>
          <c:h val="0.26786109725220048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>
                <a:solidFill>
                  <a:schemeClr val="tx2"/>
                </a:solidFill>
                <a:latin typeface="+mn-lt"/>
              </a:defRPr>
            </a:pPr>
            <a:r>
              <a:rPr lang="cs-CZ" sz="1000" baseline="0">
                <a:solidFill>
                  <a:srgbClr val="233060"/>
                </a:solidFill>
                <a:latin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36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'8.10'!$A$10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('8.10'!$B$10,'8.10'!$D$10,'8.10'!$F$10)</c:f>
              <c:numCache>
                <c:formatCode>#\ ##0.0</c:formatCode>
                <c:ptCount val="3"/>
                <c:pt idx="0">
                  <c:v>4991.08</c:v>
                </c:pt>
                <c:pt idx="1">
                  <c:v>7652.3419999999996</c:v>
                </c:pt>
                <c:pt idx="2">
                  <c:v>7791.799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5-4F4A-A54D-47D52AA346C4}"/>
            </c:ext>
          </c:extLst>
        </c:ser>
        <c:ser>
          <c:idx val="1"/>
          <c:order val="1"/>
          <c:tx>
            <c:strRef>
              <c:f>'8.10'!$A$11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('8.10'!$B$11,'8.10'!$D$11,'8.10'!$F$11)</c:f>
              <c:numCache>
                <c:formatCode>#\ ##0.0</c:formatCode>
                <c:ptCount val="3"/>
                <c:pt idx="0">
                  <c:v>3642.2119999999995</c:v>
                </c:pt>
                <c:pt idx="1">
                  <c:v>6463.75</c:v>
                </c:pt>
                <c:pt idx="2">
                  <c:v>7285.6609999999991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5-4F4A-A54D-47D52AA346C4}"/>
            </c:ext>
          </c:extLst>
        </c:ser>
        <c:ser>
          <c:idx val="2"/>
          <c:order val="2"/>
          <c:tx>
            <c:strRef>
              <c:f>'8.10'!$A$12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('8.10'!$B$12,'8.10'!$D$12,'8.10'!$F$12)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5-4F4A-A54D-47D52AA346C4}"/>
            </c:ext>
          </c:extLst>
        </c:ser>
        <c:ser>
          <c:idx val="3"/>
          <c:order val="3"/>
          <c:tx>
            <c:strRef>
              <c:f>'8.10'!$A$13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('8.10'!$B$13,'8.10'!$D$13,'8.10'!$F$13)</c:f>
              <c:numCache>
                <c:formatCode>#\ ##0.0</c:formatCode>
                <c:ptCount val="3"/>
                <c:pt idx="0">
                  <c:v>1818</c:v>
                </c:pt>
                <c:pt idx="1">
                  <c:v>139</c:v>
                </c:pt>
                <c:pt idx="2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C5-4F4A-A54D-47D52AA346C4}"/>
            </c:ext>
          </c:extLst>
        </c:ser>
        <c:ser>
          <c:idx val="4"/>
          <c:order val="4"/>
          <c:tx>
            <c:strRef>
              <c:f>'8.10'!$A$14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('8.10'!$B$14,'8.10'!$D$14,'8.10'!$F$14)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C5-4F4A-A54D-47D52AA346C4}"/>
            </c:ext>
          </c:extLst>
        </c:ser>
        <c:ser>
          <c:idx val="5"/>
          <c:order val="5"/>
          <c:tx>
            <c:strRef>
              <c:f>'8.10'!$A$15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('8.10'!$B$15,'8.10'!$D$15,'8.10'!$F$15)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C5-4F4A-A54D-47D52AA346C4}"/>
            </c:ext>
          </c:extLst>
        </c:ser>
        <c:ser>
          <c:idx val="6"/>
          <c:order val="6"/>
          <c:tx>
            <c:strRef>
              <c:f>'8.10'!$A$16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('8.10'!$B$16,'8.10'!$D$16,'8.10'!$F$16)</c:f>
              <c:numCache>
                <c:formatCode>#\ ##0.0</c:formatCode>
                <c:ptCount val="3"/>
                <c:pt idx="0">
                  <c:v>298032.049</c:v>
                </c:pt>
                <c:pt idx="1">
                  <c:v>428668.93400000001</c:v>
                </c:pt>
                <c:pt idx="2">
                  <c:v>509914.58999999997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C5-4F4A-A54D-47D52AA346C4}"/>
            </c:ext>
          </c:extLst>
        </c:ser>
        <c:ser>
          <c:idx val="7"/>
          <c:order val="7"/>
          <c:tx>
            <c:strRef>
              <c:f>'8.10'!$A$17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('8.10'!$B$17,'8.10'!$D$17,'8.10'!$F$17)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C5-4F4A-A54D-47D52AA346C4}"/>
            </c:ext>
          </c:extLst>
        </c:ser>
        <c:ser>
          <c:idx val="8"/>
          <c:order val="8"/>
          <c:tx>
            <c:strRef>
              <c:f>'8.10'!$A$18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('8.10'!$B$18,'8.10'!$D$18,'8.10'!$F$18)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C5-4F4A-A54D-47D52AA346C4}"/>
            </c:ext>
          </c:extLst>
        </c:ser>
        <c:ser>
          <c:idx val="9"/>
          <c:order val="9"/>
          <c:tx>
            <c:strRef>
              <c:f>'8.10'!$A$19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('8.10'!$B$19,'8.10'!$D$19,'8.10'!$F$19)</c:f>
              <c:numCache>
                <c:formatCode>#\ ##0.0</c:formatCode>
                <c:ptCount val="3"/>
                <c:pt idx="0">
                  <c:v>2922</c:v>
                </c:pt>
                <c:pt idx="1">
                  <c:v>3125</c:v>
                </c:pt>
                <c:pt idx="2">
                  <c:v>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C5-4F4A-A54D-47D52AA346C4}"/>
            </c:ext>
          </c:extLst>
        </c:ser>
        <c:ser>
          <c:idx val="10"/>
          <c:order val="10"/>
          <c:tx>
            <c:strRef>
              <c:f>'8.10'!$A$20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('8.10'!$B$20,'8.10'!$D$20,'8.10'!$F$20)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C5-4F4A-A54D-47D52AA346C4}"/>
            </c:ext>
          </c:extLst>
        </c:ser>
        <c:ser>
          <c:idx val="11"/>
          <c:order val="11"/>
          <c:tx>
            <c:strRef>
              <c:f>'8.10'!$A$21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('8.10'!$B$21,'8.10'!$D$21,'8.10'!$F$21)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C5-4F4A-A54D-47D52AA346C4}"/>
            </c:ext>
          </c:extLst>
        </c:ser>
        <c:ser>
          <c:idx val="12"/>
          <c:order val="12"/>
          <c:tx>
            <c:strRef>
              <c:f>'8.10'!$A$22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('8.10'!$B$22,'8.10'!$D$22,'8.10'!$F$22)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C5-4F4A-A54D-47D52AA346C4}"/>
            </c:ext>
          </c:extLst>
        </c:ser>
        <c:ser>
          <c:idx val="13"/>
          <c:order val="13"/>
          <c:tx>
            <c:strRef>
              <c:f>'8.10'!$A$23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('8.10'!$B$23,'8.10'!$D$23,'8.10'!$F$23)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C5-4F4A-A54D-47D52AA346C4}"/>
            </c:ext>
          </c:extLst>
        </c:ser>
        <c:ser>
          <c:idx val="14"/>
          <c:order val="14"/>
          <c:tx>
            <c:strRef>
              <c:f>'8.10'!$A$24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('8.10'!$B$24,'8.10'!$D$24,'8.10'!$F$24)</c:f>
              <c:numCache>
                <c:formatCode>#\ ##0.0</c:formatCode>
                <c:ptCount val="3"/>
                <c:pt idx="0">
                  <c:v>2.9289999999999998</c:v>
                </c:pt>
                <c:pt idx="1">
                  <c:v>39.524000000000001</c:v>
                </c:pt>
                <c:pt idx="2">
                  <c:v>56.896000000000001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5-4F4A-A54D-47D52AA346C4}"/>
            </c:ext>
          </c:extLst>
        </c:ser>
        <c:ser>
          <c:idx val="15"/>
          <c:order val="15"/>
          <c:tx>
            <c:strRef>
              <c:f>'8.10'!$A$25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'8.10'!$C$38:$E$38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('8.10'!$B$25,'8.10'!$D$25,'8.10'!$F$25)</c:f>
              <c:numCache>
                <c:formatCode>#\ ##0.0</c:formatCode>
                <c:ptCount val="3"/>
                <c:pt idx="0">
                  <c:v>34653.120000000003</c:v>
                </c:pt>
                <c:pt idx="1">
                  <c:v>43876.124000000003</c:v>
                </c:pt>
                <c:pt idx="2">
                  <c:v>51756.74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C5-4F4A-A54D-47D52AA34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8781056"/>
        <c:axId val="288782592"/>
      </c:barChart>
      <c:catAx>
        <c:axId val="28878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782592"/>
        <c:crosses val="autoZero"/>
        <c:auto val="1"/>
        <c:lblAlgn val="ctr"/>
        <c:lblOffset val="100"/>
        <c:noMultiLvlLbl val="0"/>
      </c:catAx>
      <c:valAx>
        <c:axId val="288782592"/>
        <c:scaling>
          <c:orientation val="minMax"/>
          <c:max val="6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8781056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0CE-4878-9BBB-E2DE627D7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0CE-4878-9BBB-E2DE627D7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0CE-4878-9BBB-E2DE627D7D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0CE-4878-9BBB-E2DE627D7D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0CE-4878-9BBB-E2DE627D7D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0CE-4878-9BBB-E2DE627D7DA4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10CE-4878-9BBB-E2DE627D7DA4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10CE-4878-9BBB-E2DE627D7DA4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10CE-4878-9BBB-E2DE627D7DA4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10CE-4878-9BBB-E2DE627D7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10CE-4878-9BBB-E2DE627D7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10CE-4878-9BBB-E2DE627D7D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10CE-4878-9BBB-E2DE627D7D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10CE-4878-9BBB-E2DE627D7D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10CE-4878-9BBB-E2DE627D7DA4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10CE-4878-9BBB-E2DE627D7DA4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10CE-4878-9BBB-E2DE627D7DA4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10CE-4878-9BBB-E2DE627D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Dodávky tepla v</a:t>
            </a:r>
            <a:r>
              <a:rPr lang="en-US" sz="1000">
                <a:solidFill>
                  <a:schemeClr val="accent1"/>
                </a:solidFill>
              </a:rPr>
              <a:t> krajích ČR</a:t>
            </a:r>
            <a:r>
              <a:rPr lang="cs-CZ" sz="1000">
                <a:solidFill>
                  <a:schemeClr val="accent1"/>
                </a:solidFill>
              </a:rPr>
              <a:t> </a:t>
            </a:r>
            <a:r>
              <a:rPr lang="en-US" sz="1000">
                <a:solidFill>
                  <a:schemeClr val="accent1"/>
                </a:solidFill>
              </a:rPr>
              <a:t>(</a:t>
            </a:r>
            <a:r>
              <a:rPr lang="cs-CZ" sz="1000">
                <a:solidFill>
                  <a:schemeClr val="accent1"/>
                </a:solidFill>
              </a:rPr>
              <a:t>TJ</a:t>
            </a:r>
            <a:r>
              <a:rPr lang="en-US" sz="1000">
                <a:solidFill>
                  <a:schemeClr val="accent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1.6942894925858127E-3"/>
          <c:y val="2.4028834601521828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8357197038349743E-2"/>
          <c:y val="0.11692046203475667"/>
          <c:w val="0.88754220620120694"/>
          <c:h val="0.79505390720833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'5.2'!$A$7</c:f>
              <c:strCache>
                <c:ptCount val="1"/>
                <c:pt idx="0">
                  <c:v>Hlavní město Praha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'5.2'!$B$7:$M$7</c:f>
              <c:numCache>
                <c:formatCode>#\ ##0.0</c:formatCode>
                <c:ptCount val="12"/>
                <c:pt idx="0">
                  <c:v>523.52871899999991</c:v>
                </c:pt>
                <c:pt idx="1">
                  <c:v>491.35251699999992</c:v>
                </c:pt>
                <c:pt idx="2">
                  <c:v>389.13341500000001</c:v>
                </c:pt>
                <c:pt idx="3">
                  <c:v>271.609219</c:v>
                </c:pt>
                <c:pt idx="4">
                  <c:v>207.38528699999998</c:v>
                </c:pt>
                <c:pt idx="5">
                  <c:v>154.00920499999998</c:v>
                </c:pt>
                <c:pt idx="6">
                  <c:v>161.02092100000002</c:v>
                </c:pt>
                <c:pt idx="7">
                  <c:v>169.46294099999997</c:v>
                </c:pt>
                <c:pt idx="8">
                  <c:v>144.413027</c:v>
                </c:pt>
                <c:pt idx="9">
                  <c:v>322.38775299999992</c:v>
                </c:pt>
                <c:pt idx="10">
                  <c:v>424.74286499999994</c:v>
                </c:pt>
                <c:pt idx="11">
                  <c:v>515.67626200000007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6-47C3-BB64-4A2AA1CEB551}"/>
            </c:ext>
          </c:extLst>
        </c:ser>
        <c:ser>
          <c:idx val="1"/>
          <c:order val="1"/>
          <c:tx>
            <c:strRef>
              <c:f>'5.2'!$A$8</c:f>
              <c:strCache>
                <c:ptCount val="1"/>
                <c:pt idx="0">
                  <c:v>Jihočeský kraj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'5.2'!$B$8:$M$8</c:f>
              <c:numCache>
                <c:formatCode>#\ ##0.0</c:formatCode>
                <c:ptCount val="12"/>
                <c:pt idx="0">
                  <c:v>640.30401499999982</c:v>
                </c:pt>
                <c:pt idx="1">
                  <c:v>572.44741199999987</c:v>
                </c:pt>
                <c:pt idx="2">
                  <c:v>456.146795</c:v>
                </c:pt>
                <c:pt idx="3">
                  <c:v>300.06581900000009</c:v>
                </c:pt>
                <c:pt idx="4">
                  <c:v>234.27598999999998</c:v>
                </c:pt>
                <c:pt idx="5">
                  <c:v>131.05243200000004</c:v>
                </c:pt>
                <c:pt idx="6">
                  <c:v>125.77887399999999</c:v>
                </c:pt>
                <c:pt idx="7">
                  <c:v>123.408092</c:v>
                </c:pt>
                <c:pt idx="8">
                  <c:v>165.23736900000003</c:v>
                </c:pt>
                <c:pt idx="9">
                  <c:v>369.9156539999999</c:v>
                </c:pt>
                <c:pt idx="10">
                  <c:v>500.34521000000001</c:v>
                </c:pt>
                <c:pt idx="11">
                  <c:v>583.88744299999996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6-47C3-BB64-4A2AA1CEB551}"/>
            </c:ext>
          </c:extLst>
        </c:ser>
        <c:ser>
          <c:idx val="2"/>
          <c:order val="2"/>
          <c:tx>
            <c:strRef>
              <c:f>'5.2'!$A$9</c:f>
              <c:strCache>
                <c:ptCount val="1"/>
                <c:pt idx="0">
                  <c:v>Jihomoravský kraj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'5.2'!$B$9:$M$9</c:f>
              <c:numCache>
                <c:formatCode>#\ ##0.0</c:formatCode>
                <c:ptCount val="12"/>
                <c:pt idx="0">
                  <c:v>793.80514000000039</c:v>
                </c:pt>
                <c:pt idx="1">
                  <c:v>702.02263299999981</c:v>
                </c:pt>
                <c:pt idx="2">
                  <c:v>502.90103900000008</c:v>
                </c:pt>
                <c:pt idx="3">
                  <c:v>335.84797699999996</c:v>
                </c:pt>
                <c:pt idx="4">
                  <c:v>274.04189399999996</c:v>
                </c:pt>
                <c:pt idx="5">
                  <c:v>174.61685800000004</c:v>
                </c:pt>
                <c:pt idx="6">
                  <c:v>161.69757099999998</c:v>
                </c:pt>
                <c:pt idx="7">
                  <c:v>165.72699800000001</c:v>
                </c:pt>
                <c:pt idx="8">
                  <c:v>206.02849400000002</c:v>
                </c:pt>
                <c:pt idx="9">
                  <c:v>411.46859000000001</c:v>
                </c:pt>
                <c:pt idx="10">
                  <c:v>597.1296759999999</c:v>
                </c:pt>
                <c:pt idx="11">
                  <c:v>716.35519399999964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6-47C3-BB64-4A2AA1CEB551}"/>
            </c:ext>
          </c:extLst>
        </c:ser>
        <c:ser>
          <c:idx val="3"/>
          <c:order val="3"/>
          <c:tx>
            <c:strRef>
              <c:f>'5.2'!$A$10</c:f>
              <c:strCache>
                <c:ptCount val="1"/>
                <c:pt idx="0">
                  <c:v>Karlovarský kraj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'5.2'!$B$10:$M$10</c:f>
              <c:numCache>
                <c:formatCode>#\ ##0.0</c:formatCode>
                <c:ptCount val="12"/>
                <c:pt idx="0">
                  <c:v>465.5762499999999</c:v>
                </c:pt>
                <c:pt idx="1">
                  <c:v>430.26862399999993</c:v>
                </c:pt>
                <c:pt idx="2">
                  <c:v>348.58023699999995</c:v>
                </c:pt>
                <c:pt idx="3">
                  <c:v>246.92876000000001</c:v>
                </c:pt>
                <c:pt idx="4">
                  <c:v>198.88995199999999</c:v>
                </c:pt>
                <c:pt idx="5">
                  <c:v>100.22885599999999</c:v>
                </c:pt>
                <c:pt idx="6">
                  <c:v>101.127917</c:v>
                </c:pt>
                <c:pt idx="7">
                  <c:v>96.011196999999996</c:v>
                </c:pt>
                <c:pt idx="8">
                  <c:v>152.42501100000001</c:v>
                </c:pt>
                <c:pt idx="9">
                  <c:v>296.99156100000005</c:v>
                </c:pt>
                <c:pt idx="10">
                  <c:v>376.89319600000005</c:v>
                </c:pt>
                <c:pt idx="11">
                  <c:v>434.96015799999998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6-47C3-BB64-4A2AA1CEB551}"/>
            </c:ext>
          </c:extLst>
        </c:ser>
        <c:ser>
          <c:idx val="4"/>
          <c:order val="4"/>
          <c:tx>
            <c:strRef>
              <c:f>'5.2'!$A$11</c:f>
              <c:strCache>
                <c:ptCount val="1"/>
                <c:pt idx="0">
                  <c:v>Kraj Vysočina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'5.2'!$B$11:$M$11</c:f>
              <c:numCache>
                <c:formatCode>#\ ##0.0</c:formatCode>
                <c:ptCount val="12"/>
                <c:pt idx="0">
                  <c:v>252.53862599999997</c:v>
                </c:pt>
                <c:pt idx="1">
                  <c:v>225.409696</c:v>
                </c:pt>
                <c:pt idx="2">
                  <c:v>175.27420200000006</c:v>
                </c:pt>
                <c:pt idx="3">
                  <c:v>115.22630000000001</c:v>
                </c:pt>
                <c:pt idx="4">
                  <c:v>86.378079999999997</c:v>
                </c:pt>
                <c:pt idx="5">
                  <c:v>42.735991999999989</c:v>
                </c:pt>
                <c:pt idx="6">
                  <c:v>42.053683000000007</c:v>
                </c:pt>
                <c:pt idx="7">
                  <c:v>42.120820000000009</c:v>
                </c:pt>
                <c:pt idx="8">
                  <c:v>57.90757499999998</c:v>
                </c:pt>
                <c:pt idx="9">
                  <c:v>141.44155799999993</c:v>
                </c:pt>
                <c:pt idx="10">
                  <c:v>195.31505400000003</c:v>
                </c:pt>
                <c:pt idx="11">
                  <c:v>226.48072600000003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6-47C3-BB64-4A2AA1CEB551}"/>
            </c:ext>
          </c:extLst>
        </c:ser>
        <c:ser>
          <c:idx val="5"/>
          <c:order val="5"/>
          <c:tx>
            <c:strRef>
              <c:f>'5.2'!$A$12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'5.2'!$B$12:$M$12</c:f>
              <c:numCache>
                <c:formatCode>#\ ##0.0</c:formatCode>
                <c:ptCount val="12"/>
                <c:pt idx="0">
                  <c:v>387.37086700000015</c:v>
                </c:pt>
                <c:pt idx="1">
                  <c:v>352.12164899999999</c:v>
                </c:pt>
                <c:pt idx="2">
                  <c:v>294.40725699999996</c:v>
                </c:pt>
                <c:pt idx="3">
                  <c:v>206.16686900000002</c:v>
                </c:pt>
                <c:pt idx="4">
                  <c:v>181.03840600000001</c:v>
                </c:pt>
                <c:pt idx="5">
                  <c:v>110.591508</c:v>
                </c:pt>
                <c:pt idx="6">
                  <c:v>89.130254999999991</c:v>
                </c:pt>
                <c:pt idx="7">
                  <c:v>101.68973600000001</c:v>
                </c:pt>
                <c:pt idx="8">
                  <c:v>131.867549</c:v>
                </c:pt>
                <c:pt idx="9">
                  <c:v>239.53630699999994</c:v>
                </c:pt>
                <c:pt idx="10">
                  <c:v>306.37677499999995</c:v>
                </c:pt>
                <c:pt idx="11">
                  <c:v>335.25879299999997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66-47C3-BB64-4A2AA1CEB551}"/>
            </c:ext>
          </c:extLst>
        </c:ser>
        <c:ser>
          <c:idx val="6"/>
          <c:order val="6"/>
          <c:tx>
            <c:strRef>
              <c:f>'5.2'!$A$13</c:f>
              <c:strCache>
                <c:ptCount val="1"/>
                <c:pt idx="0">
                  <c:v>Liberecký kraj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'5.2'!$B$13:$M$13</c:f>
              <c:numCache>
                <c:formatCode>#\ ##0.0</c:formatCode>
                <c:ptCount val="12"/>
                <c:pt idx="0">
                  <c:v>285.01126799999997</c:v>
                </c:pt>
                <c:pt idx="1">
                  <c:v>258.77330099999989</c:v>
                </c:pt>
                <c:pt idx="2">
                  <c:v>202.44959499999999</c:v>
                </c:pt>
                <c:pt idx="3">
                  <c:v>135.61444299999999</c:v>
                </c:pt>
                <c:pt idx="4">
                  <c:v>107.83718499999999</c:v>
                </c:pt>
                <c:pt idx="5">
                  <c:v>47.111124000000004</c:v>
                </c:pt>
                <c:pt idx="6">
                  <c:v>44.661429000000005</c:v>
                </c:pt>
                <c:pt idx="7">
                  <c:v>47.433672000000001</c:v>
                </c:pt>
                <c:pt idx="8">
                  <c:v>65.603139999999996</c:v>
                </c:pt>
                <c:pt idx="9">
                  <c:v>163.00342099999997</c:v>
                </c:pt>
                <c:pt idx="10">
                  <c:v>214.83598200000003</c:v>
                </c:pt>
                <c:pt idx="11">
                  <c:v>253.11356200000003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66-47C3-BB64-4A2AA1CEB551}"/>
            </c:ext>
          </c:extLst>
        </c:ser>
        <c:ser>
          <c:idx val="7"/>
          <c:order val="7"/>
          <c:tx>
            <c:strRef>
              <c:f>'5.2'!$A$14</c:f>
              <c:strCache>
                <c:ptCount val="1"/>
                <c:pt idx="0">
                  <c:v>Moravskoslezský kraj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'5.2'!$B$14:$M$14</c:f>
              <c:numCache>
                <c:formatCode>#\ ##0.0</c:formatCode>
                <c:ptCount val="12"/>
                <c:pt idx="0">
                  <c:v>1601.4652820000008</c:v>
                </c:pt>
                <c:pt idx="1">
                  <c:v>1484.4726159999998</c:v>
                </c:pt>
                <c:pt idx="2">
                  <c:v>1124.0095509999999</c:v>
                </c:pt>
                <c:pt idx="3">
                  <c:v>714.36387699999977</c:v>
                </c:pt>
                <c:pt idx="4">
                  <c:v>627.36446499999988</c:v>
                </c:pt>
                <c:pt idx="5">
                  <c:v>310.95190599999989</c:v>
                </c:pt>
                <c:pt idx="6">
                  <c:v>302.53603200000015</c:v>
                </c:pt>
                <c:pt idx="7">
                  <c:v>308.30864700000012</c:v>
                </c:pt>
                <c:pt idx="8">
                  <c:v>413.58378400000004</c:v>
                </c:pt>
                <c:pt idx="9">
                  <c:v>973.32438100000024</c:v>
                </c:pt>
                <c:pt idx="10">
                  <c:v>1258.1420939999998</c:v>
                </c:pt>
                <c:pt idx="11">
                  <c:v>1514.6825669999998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66-47C3-BB64-4A2AA1CEB551}"/>
            </c:ext>
          </c:extLst>
        </c:ser>
        <c:ser>
          <c:idx val="8"/>
          <c:order val="8"/>
          <c:tx>
            <c:strRef>
              <c:f>'5.2'!$A$15</c:f>
              <c:strCache>
                <c:ptCount val="1"/>
                <c:pt idx="0">
                  <c:v>Olomoucký kraj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'5.2'!$B$15:$M$15</c:f>
              <c:numCache>
                <c:formatCode>#\ ##0.0</c:formatCode>
                <c:ptCount val="12"/>
                <c:pt idx="0">
                  <c:v>474.72785600000014</c:v>
                </c:pt>
                <c:pt idx="1">
                  <c:v>426.00800100000009</c:v>
                </c:pt>
                <c:pt idx="2">
                  <c:v>325.17528100000021</c:v>
                </c:pt>
                <c:pt idx="3">
                  <c:v>202.18878299999997</c:v>
                </c:pt>
                <c:pt idx="4">
                  <c:v>168.77439700000002</c:v>
                </c:pt>
                <c:pt idx="5">
                  <c:v>97.082953000000003</c:v>
                </c:pt>
                <c:pt idx="6">
                  <c:v>100.72266999999999</c:v>
                </c:pt>
                <c:pt idx="7">
                  <c:v>100.44355499999999</c:v>
                </c:pt>
                <c:pt idx="8">
                  <c:v>143.62268500000002</c:v>
                </c:pt>
                <c:pt idx="9">
                  <c:v>249.67799099999996</c:v>
                </c:pt>
                <c:pt idx="10">
                  <c:v>357.51101199999994</c:v>
                </c:pt>
                <c:pt idx="11">
                  <c:v>423.90227699999997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66-47C3-BB64-4A2AA1CEB551}"/>
            </c:ext>
          </c:extLst>
        </c:ser>
        <c:ser>
          <c:idx val="9"/>
          <c:order val="9"/>
          <c:tx>
            <c:strRef>
              <c:f>'5.2'!$A$16</c:f>
              <c:strCache>
                <c:ptCount val="1"/>
                <c:pt idx="0">
                  <c:v>Pardubický kraj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'5.2'!$B$16:$M$16</c:f>
              <c:numCache>
                <c:formatCode>#\ ##0.0</c:formatCode>
                <c:ptCount val="12"/>
                <c:pt idx="0">
                  <c:v>623.841138</c:v>
                </c:pt>
                <c:pt idx="1">
                  <c:v>562.95527200000004</c:v>
                </c:pt>
                <c:pt idx="2">
                  <c:v>419.03330199999999</c:v>
                </c:pt>
                <c:pt idx="3">
                  <c:v>252.25482500000001</c:v>
                </c:pt>
                <c:pt idx="4">
                  <c:v>196.75643400000001</c:v>
                </c:pt>
                <c:pt idx="5">
                  <c:v>85.503376000000003</c:v>
                </c:pt>
                <c:pt idx="6">
                  <c:v>76.944776000000005</c:v>
                </c:pt>
                <c:pt idx="7">
                  <c:v>78.132936999999998</c:v>
                </c:pt>
                <c:pt idx="8">
                  <c:v>136.76853500000001</c:v>
                </c:pt>
                <c:pt idx="9">
                  <c:v>346.06139000000002</c:v>
                </c:pt>
                <c:pt idx="10">
                  <c:v>489.964674</c:v>
                </c:pt>
                <c:pt idx="11">
                  <c:v>581.86468600000001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66-47C3-BB64-4A2AA1CEB551}"/>
            </c:ext>
          </c:extLst>
        </c:ser>
        <c:ser>
          <c:idx val="10"/>
          <c:order val="10"/>
          <c:tx>
            <c:strRef>
              <c:f>'5.2'!$A$17</c:f>
              <c:strCache>
                <c:ptCount val="1"/>
                <c:pt idx="0">
                  <c:v>Plzeňský kraj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'5.2'!$B$17:$M$17</c:f>
              <c:numCache>
                <c:formatCode>#\ ##0.0</c:formatCode>
                <c:ptCount val="12"/>
                <c:pt idx="0">
                  <c:v>619.49092900000051</c:v>
                </c:pt>
                <c:pt idx="1">
                  <c:v>565.22093999999981</c:v>
                </c:pt>
                <c:pt idx="2">
                  <c:v>436.00581800000009</c:v>
                </c:pt>
                <c:pt idx="3">
                  <c:v>287.18679799999995</c:v>
                </c:pt>
                <c:pt idx="4">
                  <c:v>204.69023699999997</c:v>
                </c:pt>
                <c:pt idx="5">
                  <c:v>108.26487300000001</c:v>
                </c:pt>
                <c:pt idx="6">
                  <c:v>105.76712400000001</c:v>
                </c:pt>
                <c:pt idx="7">
                  <c:v>86.728560000000016</c:v>
                </c:pt>
                <c:pt idx="8">
                  <c:v>143.37615099999996</c:v>
                </c:pt>
                <c:pt idx="9">
                  <c:v>339.242976</c:v>
                </c:pt>
                <c:pt idx="10">
                  <c:v>489.32130999999987</c:v>
                </c:pt>
                <c:pt idx="11">
                  <c:v>571.71633800000018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66-47C3-BB64-4A2AA1CEB551}"/>
            </c:ext>
          </c:extLst>
        </c:ser>
        <c:ser>
          <c:idx val="11"/>
          <c:order val="11"/>
          <c:tx>
            <c:strRef>
              <c:f>'5.2'!$A$18</c:f>
              <c:strCache>
                <c:ptCount val="1"/>
                <c:pt idx="0">
                  <c:v>Středočeský kraj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'5.2'!$B$18:$M$18</c:f>
              <c:numCache>
                <c:formatCode>#\ ##0.0</c:formatCode>
                <c:ptCount val="12"/>
                <c:pt idx="0">
                  <c:v>2647.9849829999998</c:v>
                </c:pt>
                <c:pt idx="1">
                  <c:v>2446.359504</c:v>
                </c:pt>
                <c:pt idx="2">
                  <c:v>2022.9559409999993</c:v>
                </c:pt>
                <c:pt idx="3">
                  <c:v>1201.6001349999995</c:v>
                </c:pt>
                <c:pt idx="4">
                  <c:v>1011.6469359999996</c:v>
                </c:pt>
                <c:pt idx="5">
                  <c:v>692.1928260000002</c:v>
                </c:pt>
                <c:pt idx="6">
                  <c:v>579.4538419999999</c:v>
                </c:pt>
                <c:pt idx="7">
                  <c:v>634.76838100000009</c:v>
                </c:pt>
                <c:pt idx="8">
                  <c:v>789.6850589999998</c:v>
                </c:pt>
                <c:pt idx="9">
                  <c:v>1586.563905</c:v>
                </c:pt>
                <c:pt idx="10">
                  <c:v>2132.5545460000008</c:v>
                </c:pt>
                <c:pt idx="11">
                  <c:v>2504.5816869999999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66-47C3-BB64-4A2AA1CEB551}"/>
            </c:ext>
          </c:extLst>
        </c:ser>
        <c:ser>
          <c:idx val="12"/>
          <c:order val="12"/>
          <c:tx>
            <c:strRef>
              <c:f>'5.2'!$A$19</c:f>
              <c:strCache>
                <c:ptCount val="1"/>
                <c:pt idx="0">
                  <c:v>Ústecký kraj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'5.2'!$B$19:$M$19</c:f>
              <c:numCache>
                <c:formatCode>#\ ##0.0</c:formatCode>
                <c:ptCount val="12"/>
                <c:pt idx="0">
                  <c:v>1558.1087870000003</c:v>
                </c:pt>
                <c:pt idx="1">
                  <c:v>1442.3152459999999</c:v>
                </c:pt>
                <c:pt idx="2">
                  <c:v>1222.2843890000001</c:v>
                </c:pt>
                <c:pt idx="3">
                  <c:v>868.56826899999999</c:v>
                </c:pt>
                <c:pt idx="4">
                  <c:v>723.63586300000009</c:v>
                </c:pt>
                <c:pt idx="5">
                  <c:v>475.86664600000006</c:v>
                </c:pt>
                <c:pt idx="6">
                  <c:v>483.9668549999999</c:v>
                </c:pt>
                <c:pt idx="7">
                  <c:v>498.38416899999982</c:v>
                </c:pt>
                <c:pt idx="8">
                  <c:v>574.6818149999998</c:v>
                </c:pt>
                <c:pt idx="9">
                  <c:v>936.10238700000002</c:v>
                </c:pt>
                <c:pt idx="10">
                  <c:v>1269.3850859999998</c:v>
                </c:pt>
                <c:pt idx="11">
                  <c:v>1400.2406079999998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66-47C3-BB64-4A2AA1CEB551}"/>
            </c:ext>
          </c:extLst>
        </c:ser>
        <c:ser>
          <c:idx val="13"/>
          <c:order val="13"/>
          <c:tx>
            <c:strRef>
              <c:f>'5.2'!$A$20</c:f>
              <c:strCache>
                <c:ptCount val="1"/>
                <c:pt idx="0">
                  <c:v>Zlínský kraj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'5.2'!$B$20:$M$20</c:f>
              <c:numCache>
                <c:formatCode>#\ ##0.0</c:formatCode>
                <c:ptCount val="12"/>
                <c:pt idx="0">
                  <c:v>455.1115989999999</c:v>
                </c:pt>
                <c:pt idx="1">
                  <c:v>429.40011700000002</c:v>
                </c:pt>
                <c:pt idx="2">
                  <c:v>331.54247999999995</c:v>
                </c:pt>
                <c:pt idx="3">
                  <c:v>237.23930200000004</c:v>
                </c:pt>
                <c:pt idx="4">
                  <c:v>198.70468100000002</c:v>
                </c:pt>
                <c:pt idx="5">
                  <c:v>137.34143900000001</c:v>
                </c:pt>
                <c:pt idx="6">
                  <c:v>145.12872900000002</c:v>
                </c:pt>
                <c:pt idx="7">
                  <c:v>115.44217199999999</c:v>
                </c:pt>
                <c:pt idx="8">
                  <c:v>151.47323100000003</c:v>
                </c:pt>
                <c:pt idx="9">
                  <c:v>282.84957799999995</c:v>
                </c:pt>
                <c:pt idx="10">
                  <c:v>363.75320599999992</c:v>
                </c:pt>
                <c:pt idx="11">
                  <c:v>404.63743300000004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66-47C3-BB64-4A2AA1CE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155136"/>
        <c:axId val="222036352"/>
      </c:barChart>
      <c:catAx>
        <c:axId val="226155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2036352"/>
        <c:crosses val="autoZero"/>
        <c:auto val="1"/>
        <c:lblAlgn val="ctr"/>
        <c:lblOffset val="100"/>
        <c:noMultiLvlLbl val="0"/>
      </c:catAx>
      <c:valAx>
        <c:axId val="22203635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6155136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B79-4CA2-89B6-E3E51F03F132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B79-4CA2-89B6-E3E51F03F132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B79-4CA2-89B6-E3E51F03F132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B79-4CA2-89B6-E3E51F03F132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B79-4CA2-89B6-E3E51F03F132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B79-4CA2-89B6-E3E51F03F132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B79-4CA2-89B6-E3E51F03F132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B79-4CA2-89B6-E3E51F03F132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B79-4CA2-89B6-E3E51F03F132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B79-4CA2-89B6-E3E51F03F132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B79-4CA2-89B6-E3E51F03F132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B79-4CA2-89B6-E3E51F03F132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B79-4CA2-89B6-E3E51F03F132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B79-4CA2-89B6-E3E51F03F132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B79-4CA2-89B6-E3E51F03F132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B79-4CA2-89B6-E3E51F03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4220466622386831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330476776411051E-2"/>
          <c:y val="0.25074902829200774"/>
          <c:w val="0.62603580707049966"/>
          <c:h val="0.58425115673339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'8.11'!$A$27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('8.11'!$B$27,'8.11'!$D$27,'8.11'!$F$27)</c:f>
              <c:numCache>
                <c:formatCode>#\ ##0.0</c:formatCode>
                <c:ptCount val="3"/>
                <c:pt idx="0">
                  <c:v>37623.798000000003</c:v>
                </c:pt>
                <c:pt idx="1">
                  <c:v>62182.817999999992</c:v>
                </c:pt>
                <c:pt idx="2">
                  <c:v>68850.231999999989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6-4D23-96EC-F6F7E8DB4875}"/>
            </c:ext>
          </c:extLst>
        </c:ser>
        <c:ser>
          <c:idx val="1"/>
          <c:order val="1"/>
          <c:tx>
            <c:strRef>
              <c:f>'8.11'!$A$28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('8.11'!$B$28,'8.11'!$D$28,'8.11'!$F$28)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6-4D23-96EC-F6F7E8DB4875}"/>
            </c:ext>
          </c:extLst>
        </c:ser>
        <c:ser>
          <c:idx val="2"/>
          <c:order val="2"/>
          <c:tx>
            <c:strRef>
              <c:f>'8.11'!$A$29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('8.11'!$B$29,'8.11'!$D$29,'8.11'!$F$29)</c:f>
              <c:numCache>
                <c:formatCode>#\ ##0.0</c:formatCode>
                <c:ptCount val="3"/>
                <c:pt idx="0">
                  <c:v>3000.18</c:v>
                </c:pt>
                <c:pt idx="1">
                  <c:v>3625.26</c:v>
                </c:pt>
                <c:pt idx="2">
                  <c:v>4089.11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6-4D23-96EC-F6F7E8DB4875}"/>
            </c:ext>
          </c:extLst>
        </c:ser>
        <c:ser>
          <c:idx val="3"/>
          <c:order val="3"/>
          <c:tx>
            <c:strRef>
              <c:f>'8.11'!$A$30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('8.11'!$B$30,'8.11'!$D$30,'8.11'!$F$30)</c:f>
              <c:numCache>
                <c:formatCode>#\ ##0.0</c:formatCode>
                <c:ptCount val="3"/>
                <c:pt idx="0">
                  <c:v>285.75400000000002</c:v>
                </c:pt>
                <c:pt idx="1">
                  <c:v>500.267</c:v>
                </c:pt>
                <c:pt idx="2">
                  <c:v>890.22799999999995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6-4D23-96EC-F6F7E8DB4875}"/>
            </c:ext>
          </c:extLst>
        </c:ser>
        <c:ser>
          <c:idx val="4"/>
          <c:order val="4"/>
          <c:tx>
            <c:strRef>
              <c:f>'8.11'!$A$31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('8.11'!$B$31,'8.11'!$D$31,'8.11'!$F$31)</c:f>
              <c:numCache>
                <c:formatCode>#\ ##0.0</c:formatCode>
                <c:ptCount val="3"/>
                <c:pt idx="0">
                  <c:v>1401.66</c:v>
                </c:pt>
                <c:pt idx="1">
                  <c:v>3091.19</c:v>
                </c:pt>
                <c:pt idx="2">
                  <c:v>3821.23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6-4D23-96EC-F6F7E8DB4875}"/>
            </c:ext>
          </c:extLst>
        </c:ser>
        <c:ser>
          <c:idx val="5"/>
          <c:order val="5"/>
          <c:tx>
            <c:strRef>
              <c:f>'8.11'!$A$32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('8.11'!$B$32,'8.11'!$D$32,'8.11'!$F$32)</c:f>
              <c:numCache>
                <c:formatCode>#\ ##0.0</c:formatCode>
                <c:ptCount val="3"/>
                <c:pt idx="0">
                  <c:v>152896.50900000002</c:v>
                </c:pt>
                <c:pt idx="1">
                  <c:v>214496.15399999998</c:v>
                </c:pt>
                <c:pt idx="2">
                  <c:v>261998.98700000002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6-4D23-96EC-F6F7E8DB4875}"/>
            </c:ext>
          </c:extLst>
        </c:ser>
        <c:ser>
          <c:idx val="6"/>
          <c:order val="6"/>
          <c:tx>
            <c:strRef>
              <c:f>'8.11'!$A$33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('8.11'!$B$33,'8.11'!$D$33,'8.11'!$F$33)</c:f>
              <c:numCache>
                <c:formatCode>#\ ##0.0</c:formatCode>
                <c:ptCount val="3"/>
                <c:pt idx="0">
                  <c:v>104324.01500000001</c:v>
                </c:pt>
                <c:pt idx="1">
                  <c:v>162082.03799999994</c:v>
                </c:pt>
                <c:pt idx="2">
                  <c:v>188220.75200000004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C6-4D23-96EC-F6F7E8DB4875}"/>
            </c:ext>
          </c:extLst>
        </c:ser>
        <c:ser>
          <c:idx val="7"/>
          <c:order val="7"/>
          <c:tx>
            <c:strRef>
              <c:f>'8.11'!$A$34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('8.11'!$B$34,'8.11'!$D$34,'8.11'!$F$34)</c:f>
              <c:numCache>
                <c:formatCode>#\ ##0.0</c:formatCode>
                <c:ptCount val="3"/>
                <c:pt idx="0">
                  <c:v>41.9</c:v>
                </c:pt>
                <c:pt idx="1">
                  <c:v>159.1</c:v>
                </c:pt>
                <c:pt idx="2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C6-4D23-96EC-F6F7E8DB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756672"/>
        <c:axId val="289758208"/>
      </c:barChart>
      <c:catAx>
        <c:axId val="2897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758208"/>
        <c:crosses val="autoZero"/>
        <c:auto val="1"/>
        <c:lblAlgn val="ctr"/>
        <c:lblOffset val="100"/>
        <c:noMultiLvlLbl val="0"/>
      </c:catAx>
      <c:valAx>
        <c:axId val="2897582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75667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'8.11'!$A$38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'8.11'!$B$38</c:f>
              <c:numCache>
                <c:formatCode>0.0%</c:formatCode>
                <c:ptCount val="1"/>
                <c:pt idx="0">
                  <c:v>2.6911643496096635E-2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D-45A2-930A-B491FF02B4EE}"/>
            </c:ext>
          </c:extLst>
        </c:ser>
        <c:ser>
          <c:idx val="1"/>
          <c:order val="1"/>
          <c:tx>
            <c:strRef>
              <c:f>'8.11'!$A$39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'8.11'!$B$39</c:f>
              <c:numCache>
                <c:formatCode>0.0%</c:formatCode>
                <c:ptCount val="1"/>
                <c:pt idx="0">
                  <c:v>4.3570924729386853E-2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D-45A2-930A-B491FF02B4EE}"/>
            </c:ext>
          </c:extLst>
        </c:ser>
        <c:ser>
          <c:idx val="2"/>
          <c:order val="2"/>
          <c:tx>
            <c:strRef>
              <c:f>'8.11'!$A$40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'8.11'!$B$40</c:f>
              <c:numCache>
                <c:formatCode>0.0%</c:formatCode>
                <c:ptCount val="1"/>
                <c:pt idx="0">
                  <c:v>5.3646085213163629E-2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AD-45A2-930A-B491FF02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781248"/>
        <c:axId val="289782784"/>
      </c:barChart>
      <c:catAx>
        <c:axId val="289781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9782784"/>
        <c:crosses val="autoZero"/>
        <c:auto val="1"/>
        <c:lblAlgn val="ctr"/>
        <c:lblOffset val="100"/>
        <c:noMultiLvlLbl val="0"/>
      </c:catAx>
      <c:valAx>
        <c:axId val="289782784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978124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"/>
          <c:y val="0.6972914081748588"/>
          <c:w val="0.6452966372460005"/>
          <c:h val="0.275457989817501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7.4349038268442654E-4"/>
          <c:y val="1.334261455981760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'8.11'!$A$10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('8.11'!$B$10,'8.11'!$D$10,'8.11'!$F$10)</c:f>
              <c:numCache>
                <c:formatCode>#\ ##0.0</c:formatCode>
                <c:ptCount val="3"/>
                <c:pt idx="0">
                  <c:v>106493.708</c:v>
                </c:pt>
                <c:pt idx="1">
                  <c:v>139649.96599999999</c:v>
                </c:pt>
                <c:pt idx="2">
                  <c:v>126792.82900000001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0-4775-A6CD-6C2849BD7E8A}"/>
            </c:ext>
          </c:extLst>
        </c:ser>
        <c:ser>
          <c:idx val="1"/>
          <c:order val="1"/>
          <c:tx>
            <c:strRef>
              <c:f>'8.11'!$A$11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('8.11'!$B$11,'8.11'!$D$11,'8.11'!$F$11)</c:f>
              <c:numCache>
                <c:formatCode>#\ ##0.0</c:formatCode>
                <c:ptCount val="3"/>
                <c:pt idx="0">
                  <c:v>3646.8999999999996</c:v>
                </c:pt>
                <c:pt idx="1">
                  <c:v>4777.9400000000005</c:v>
                </c:pt>
                <c:pt idx="2">
                  <c:v>6107.57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0-4775-A6CD-6C2849BD7E8A}"/>
            </c:ext>
          </c:extLst>
        </c:ser>
        <c:ser>
          <c:idx val="2"/>
          <c:order val="2"/>
          <c:tx>
            <c:strRef>
              <c:f>'8.11'!$A$12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('8.11'!$B$12,'8.11'!$D$12,'8.11'!$F$12)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0-4775-A6CD-6C2849BD7E8A}"/>
            </c:ext>
          </c:extLst>
        </c:ser>
        <c:ser>
          <c:idx val="3"/>
          <c:order val="3"/>
          <c:tx>
            <c:strRef>
              <c:f>'8.11'!$A$13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('8.11'!$B$13,'8.11'!$D$13,'8.11'!$F$13)</c:f>
              <c:numCache>
                <c:formatCode>#\ ##0.0</c:formatCode>
                <c:ptCount val="3"/>
                <c:pt idx="0">
                  <c:v>231.23</c:v>
                </c:pt>
                <c:pt idx="1">
                  <c:v>218.37</c:v>
                </c:pt>
                <c:pt idx="2">
                  <c:v>243.17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0-4775-A6CD-6C2849BD7E8A}"/>
            </c:ext>
          </c:extLst>
        </c:ser>
        <c:ser>
          <c:idx val="4"/>
          <c:order val="4"/>
          <c:tx>
            <c:strRef>
              <c:f>'8.11'!$A$14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('8.11'!$B$14,'8.11'!$D$14,'8.11'!$F$14)</c:f>
              <c:numCache>
                <c:formatCode>#\ ##0.0</c:formatCode>
                <c:ptCount val="3"/>
                <c:pt idx="0">
                  <c:v>144</c:v>
                </c:pt>
                <c:pt idx="1">
                  <c:v>165</c:v>
                </c:pt>
                <c:pt idx="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0-4775-A6CD-6C2849BD7E8A}"/>
            </c:ext>
          </c:extLst>
        </c:ser>
        <c:ser>
          <c:idx val="5"/>
          <c:order val="5"/>
          <c:tx>
            <c:strRef>
              <c:f>'8.11'!$A$15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('8.11'!$B$15,'8.11'!$D$15,'8.11'!$F$15)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30-4775-A6CD-6C2849BD7E8A}"/>
            </c:ext>
          </c:extLst>
        </c:ser>
        <c:ser>
          <c:idx val="6"/>
          <c:order val="6"/>
          <c:tx>
            <c:strRef>
              <c:f>'8.11'!$A$16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('8.11'!$B$16,'8.11'!$D$16,'8.11'!$F$16)</c:f>
              <c:numCache>
                <c:formatCode>#\ ##0.0</c:formatCode>
                <c:ptCount val="3"/>
                <c:pt idx="0">
                  <c:v>144395.02899999998</c:v>
                </c:pt>
                <c:pt idx="1">
                  <c:v>237524.83599999998</c:v>
                </c:pt>
                <c:pt idx="2">
                  <c:v>321878.55700000003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30-4775-A6CD-6C2849BD7E8A}"/>
            </c:ext>
          </c:extLst>
        </c:ser>
        <c:ser>
          <c:idx val="7"/>
          <c:order val="7"/>
          <c:tx>
            <c:strRef>
              <c:f>'8.11'!$A$17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('8.11'!$B$17,'8.11'!$D$17,'8.11'!$F$17)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30-4775-A6CD-6C2849BD7E8A}"/>
            </c:ext>
          </c:extLst>
        </c:ser>
        <c:ser>
          <c:idx val="8"/>
          <c:order val="8"/>
          <c:tx>
            <c:strRef>
              <c:f>'8.11'!$A$18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('8.11'!$B$18,'8.11'!$D$18,'8.11'!$F$18)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30-4775-A6CD-6C2849BD7E8A}"/>
            </c:ext>
          </c:extLst>
        </c:ser>
        <c:ser>
          <c:idx val="9"/>
          <c:order val="9"/>
          <c:tx>
            <c:strRef>
              <c:f>'8.11'!$A$19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('8.11'!$B$19,'8.11'!$D$19,'8.11'!$F$19)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30-4775-A6CD-6C2849BD7E8A}"/>
            </c:ext>
          </c:extLst>
        </c:ser>
        <c:ser>
          <c:idx val="10"/>
          <c:order val="10"/>
          <c:tx>
            <c:strRef>
              <c:f>'8.11'!$A$20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('8.11'!$B$20,'8.11'!$D$20,'8.11'!$F$20)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30-4775-A6CD-6C2849BD7E8A}"/>
            </c:ext>
          </c:extLst>
        </c:ser>
        <c:ser>
          <c:idx val="11"/>
          <c:order val="11"/>
          <c:tx>
            <c:strRef>
              <c:f>'8.11'!$A$21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('8.11'!$B$21,'8.11'!$D$21,'8.11'!$F$21)</c:f>
              <c:numCache>
                <c:formatCode>#\ ##0.0</c:formatCode>
                <c:ptCount val="3"/>
                <c:pt idx="0">
                  <c:v>31172.105</c:v>
                </c:pt>
                <c:pt idx="1">
                  <c:v>35069.046000000002</c:v>
                </c:pt>
                <c:pt idx="2">
                  <c:v>36124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30-4775-A6CD-6C2849BD7E8A}"/>
            </c:ext>
          </c:extLst>
        </c:ser>
        <c:ser>
          <c:idx val="12"/>
          <c:order val="12"/>
          <c:tx>
            <c:strRef>
              <c:f>'8.11'!$A$22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('8.11'!$B$22,'8.11'!$D$22,'8.11'!$F$22)</c:f>
              <c:numCache>
                <c:formatCode>#\ ##0.0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30-4775-A6CD-6C2849BD7E8A}"/>
            </c:ext>
          </c:extLst>
        </c:ser>
        <c:ser>
          <c:idx val="13"/>
          <c:order val="13"/>
          <c:tx>
            <c:strRef>
              <c:f>'8.11'!$A$23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('8.11'!$B$23,'8.11'!$D$23,'8.11'!$F$23)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30-4775-A6CD-6C2849BD7E8A}"/>
            </c:ext>
          </c:extLst>
        </c:ser>
        <c:ser>
          <c:idx val="14"/>
          <c:order val="14"/>
          <c:tx>
            <c:strRef>
              <c:f>'8.11'!$A$24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('8.11'!$B$24,'8.11'!$D$24,'8.11'!$F$24)</c:f>
              <c:numCache>
                <c:formatCode>#\ ##0.0</c:formatCode>
                <c:ptCount val="3"/>
                <c:pt idx="0">
                  <c:v>37.895000000000003</c:v>
                </c:pt>
                <c:pt idx="1">
                  <c:v>88.953999999999994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30-4775-A6CD-6C2849BD7E8A}"/>
            </c:ext>
          </c:extLst>
        </c:ser>
        <c:ser>
          <c:idx val="15"/>
          <c:order val="15"/>
          <c:tx>
            <c:strRef>
              <c:f>'8.11'!$A$25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('8.11'!$B$25,'8.11'!$D$25,'8.11'!$F$25)</c:f>
              <c:numCache>
                <c:formatCode>#\ ##0.0</c:formatCode>
                <c:ptCount val="3"/>
                <c:pt idx="0">
                  <c:v>53072.108999999997</c:v>
                </c:pt>
                <c:pt idx="1">
                  <c:v>71827.198000000004</c:v>
                </c:pt>
                <c:pt idx="2">
                  <c:v>80374.212000000014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30-4775-A6CD-6C2849BD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617408"/>
        <c:axId val="289618944"/>
      </c:barChart>
      <c:catAx>
        <c:axId val="2896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618944"/>
        <c:crosses val="autoZero"/>
        <c:auto val="1"/>
        <c:lblAlgn val="ctr"/>
        <c:lblOffset val="100"/>
        <c:noMultiLvlLbl val="0"/>
      </c:catAx>
      <c:valAx>
        <c:axId val="289618944"/>
        <c:scaling>
          <c:orientation val="minMax"/>
          <c:max val="6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617408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C31-42C6-8F95-7606B71E6B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C31-42C6-8F95-7606B71E6B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FC31-42C6-8F95-7606B71E6B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FC31-42C6-8F95-7606B71E6B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FC31-42C6-8F95-7606B71E6B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FC31-42C6-8F95-7606B71E6BE5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FC31-42C6-8F95-7606B71E6BE5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FC31-42C6-8F95-7606B71E6BE5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FC31-42C6-8F95-7606B71E6BE5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FC31-42C6-8F95-7606B71E6B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FC31-42C6-8F95-7606B71E6B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FC31-42C6-8F95-7606B71E6B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FC31-42C6-8F95-7606B71E6B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FC31-42C6-8F95-7606B71E6B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FC31-42C6-8F95-7606B71E6BE5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FC31-42C6-8F95-7606B71E6BE5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FC31-42C6-8F95-7606B71E6BE5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FC31-42C6-8F95-7606B71E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AE4-49DD-8DD0-BF2FD3347764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AE4-49DD-8DD0-BF2FD3347764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AE4-49DD-8DD0-BF2FD3347764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AE4-49DD-8DD0-BF2FD3347764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AE4-49DD-8DD0-BF2FD3347764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AE4-49DD-8DD0-BF2FD3347764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AE4-49DD-8DD0-BF2FD3347764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AE4-49DD-8DD0-BF2FD3347764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AE4-49DD-8DD0-BF2FD3347764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AE4-49DD-8DD0-BF2FD3347764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AE4-49DD-8DD0-BF2FD3347764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AE4-49DD-8DD0-BF2FD3347764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AE4-49DD-8DD0-BF2FD3347764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AE4-49DD-8DD0-BF2FD3347764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AE4-49DD-8DD0-BF2FD3347764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AE4-49DD-8DD0-BF2FD3347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095051511781730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999975598373637E-2"/>
          <c:y val="0.29248122646279789"/>
          <c:w val="0.58899387519178148"/>
          <c:h val="0.53942642318683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'8.12'!$A$28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('8.12'!$B$28,'8.12'!$D$28,'8.12'!$F$28)</c:f>
              <c:numCache>
                <c:formatCode>#\ ##0.0</c:formatCode>
                <c:ptCount val="3"/>
                <c:pt idx="0">
                  <c:v>391172.79200000002</c:v>
                </c:pt>
                <c:pt idx="1">
                  <c:v>435996.67400000006</c:v>
                </c:pt>
                <c:pt idx="2">
                  <c:v>451783.35100000002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F-4AAF-B273-0CD73148B88E}"/>
            </c:ext>
          </c:extLst>
        </c:ser>
        <c:ser>
          <c:idx val="1"/>
          <c:order val="1"/>
          <c:tx>
            <c:strRef>
              <c:f>'8.12'!$A$29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('8.12'!$B$29,'8.12'!$D$29,'8.12'!$F$29)</c:f>
              <c:numCache>
                <c:formatCode>#\ ##0.0</c:formatCode>
                <c:ptCount val="3"/>
                <c:pt idx="0">
                  <c:v>3293.2999999999997</c:v>
                </c:pt>
                <c:pt idx="1">
                  <c:v>6532.8730000000005</c:v>
                </c:pt>
                <c:pt idx="2">
                  <c:v>7482.351999999999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F-4AAF-B273-0CD73148B88E}"/>
            </c:ext>
          </c:extLst>
        </c:ser>
        <c:ser>
          <c:idx val="2"/>
          <c:order val="2"/>
          <c:tx>
            <c:strRef>
              <c:f>'8.12'!$A$30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('8.12'!$B$30,'8.12'!$D$30,'8.12'!$F$30)</c:f>
              <c:numCache>
                <c:formatCode>#\ ##0.0</c:formatCode>
                <c:ptCount val="3"/>
                <c:pt idx="0">
                  <c:v>1613.6</c:v>
                </c:pt>
                <c:pt idx="1">
                  <c:v>2556.1</c:v>
                </c:pt>
                <c:pt idx="2">
                  <c:v>3094.3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DF-4AAF-B273-0CD73148B88E}"/>
            </c:ext>
          </c:extLst>
        </c:ser>
        <c:ser>
          <c:idx val="3"/>
          <c:order val="3"/>
          <c:tx>
            <c:strRef>
              <c:f>'8.12'!$A$31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('8.12'!$B$31,'8.12'!$D$31,'8.12'!$F$31)</c:f>
              <c:numCache>
                <c:formatCode>#\ ##0.0</c:formatCode>
                <c:ptCount val="3"/>
                <c:pt idx="0">
                  <c:v>116.24000000000001</c:v>
                </c:pt>
                <c:pt idx="1">
                  <c:v>176.38</c:v>
                </c:pt>
                <c:pt idx="2">
                  <c:v>194.57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DF-4AAF-B273-0CD73148B88E}"/>
            </c:ext>
          </c:extLst>
        </c:ser>
        <c:ser>
          <c:idx val="4"/>
          <c:order val="4"/>
          <c:tx>
            <c:strRef>
              <c:f>'8.12'!$A$32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('8.12'!$B$32,'8.12'!$D$32,'8.12'!$F$32)</c:f>
              <c:numCache>
                <c:formatCode>#\ ##0.0</c:formatCode>
                <c:ptCount val="3"/>
                <c:pt idx="0">
                  <c:v>2164.886</c:v>
                </c:pt>
                <c:pt idx="1">
                  <c:v>1894.5659999999998</c:v>
                </c:pt>
                <c:pt idx="2">
                  <c:v>1106.1959999999999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DF-4AAF-B273-0CD73148B88E}"/>
            </c:ext>
          </c:extLst>
        </c:ser>
        <c:ser>
          <c:idx val="5"/>
          <c:order val="5"/>
          <c:tx>
            <c:strRef>
              <c:f>'8.12'!$A$33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('8.12'!$B$33,'8.12'!$D$33,'8.12'!$F$33)</c:f>
              <c:numCache>
                <c:formatCode>#\ ##0.0</c:formatCode>
                <c:ptCount val="3"/>
                <c:pt idx="0">
                  <c:v>210146.05199999997</c:v>
                </c:pt>
                <c:pt idx="1">
                  <c:v>298769.73599999992</c:v>
                </c:pt>
                <c:pt idx="2">
                  <c:v>341994.66900000011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DF-4AAF-B273-0CD73148B88E}"/>
            </c:ext>
          </c:extLst>
        </c:ser>
        <c:ser>
          <c:idx val="6"/>
          <c:order val="6"/>
          <c:tx>
            <c:strRef>
              <c:f>'8.12'!$A$34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('8.12'!$B$34,'8.12'!$D$34,'8.12'!$F$34)</c:f>
              <c:numCache>
                <c:formatCode>#\ ##0.0</c:formatCode>
                <c:ptCount val="3"/>
                <c:pt idx="0">
                  <c:v>81086.070999999996</c:v>
                </c:pt>
                <c:pt idx="1">
                  <c:v>121241.45100000002</c:v>
                </c:pt>
                <c:pt idx="2">
                  <c:v>139393.75100000002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F-4AAF-B273-0CD73148B88E}"/>
            </c:ext>
          </c:extLst>
        </c:ser>
        <c:ser>
          <c:idx val="7"/>
          <c:order val="7"/>
          <c:tx>
            <c:strRef>
              <c:f>'8.12'!$A$35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('8.12'!$B$35,'8.12'!$D$35,'8.12'!$F$35)</c:f>
              <c:numCache>
                <c:formatCode>#\ ##0.0</c:formatCode>
                <c:ptCount val="3"/>
                <c:pt idx="0">
                  <c:v>1733.7289999999998</c:v>
                </c:pt>
                <c:pt idx="1">
                  <c:v>2832.5099999999998</c:v>
                </c:pt>
                <c:pt idx="2">
                  <c:v>3228.8249999999998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F-4AAF-B273-0CD73148B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0162944"/>
        <c:axId val="290172928"/>
      </c:barChart>
      <c:catAx>
        <c:axId val="2901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172928"/>
        <c:crosses val="autoZero"/>
        <c:auto val="1"/>
        <c:lblAlgn val="ctr"/>
        <c:lblOffset val="100"/>
        <c:noMultiLvlLbl val="0"/>
      </c:catAx>
      <c:valAx>
        <c:axId val="290172928"/>
        <c:scaling>
          <c:orientation val="minMax"/>
          <c:max val="30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16294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1553002128805394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'8.12'!$A$38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'8.12'!$B$38</c:f>
              <c:numCache>
                <c:formatCode>0.0%</c:formatCode>
                <c:ptCount val="1"/>
                <c:pt idx="0">
                  <c:v>0.12015889192364763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6-46C0-A91E-7D3667508618}"/>
            </c:ext>
          </c:extLst>
        </c:ser>
        <c:ser>
          <c:idx val="1"/>
          <c:order val="1"/>
          <c:tx>
            <c:strRef>
              <c:f>'8.12'!$A$39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'8.12'!$B$39</c:f>
              <c:numCache>
                <c:formatCode>0.0%</c:formatCode>
                <c:ptCount val="1"/>
                <c:pt idx="0">
                  <c:v>0.18852107188624634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6-46C0-A91E-7D3667508618}"/>
            </c:ext>
          </c:extLst>
        </c:ser>
        <c:ser>
          <c:idx val="2"/>
          <c:order val="2"/>
          <c:tx>
            <c:strRef>
              <c:f>'8.12'!$A$40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'8.12'!$B$40</c:f>
              <c:numCache>
                <c:formatCode>0.0%</c:formatCode>
                <c:ptCount val="1"/>
                <c:pt idx="0">
                  <c:v>0.23843588365208024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6-46C0-A91E-7D366750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195712"/>
        <c:axId val="290209792"/>
      </c:barChart>
      <c:catAx>
        <c:axId val="29019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90209792"/>
        <c:crosses val="autoZero"/>
        <c:auto val="1"/>
        <c:lblAlgn val="ctr"/>
        <c:lblOffset val="100"/>
        <c:noMultiLvlLbl val="0"/>
      </c:catAx>
      <c:valAx>
        <c:axId val="290209792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0195712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5162396231415507E-3"/>
          <c:y val="0.75512807259673831"/>
          <c:w val="0.64728171500523457"/>
          <c:h val="0.2448719274032616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3.2947773685037055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'8.12'!$A$10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('8.12'!$B$10,'8.12'!$D$10,'8.12'!$F$10)</c:f>
              <c:numCache>
                <c:formatCode>#\ ##0.0</c:formatCode>
                <c:ptCount val="3"/>
                <c:pt idx="0">
                  <c:v>128680.72499999999</c:v>
                </c:pt>
                <c:pt idx="1">
                  <c:v>176156.88199999998</c:v>
                </c:pt>
                <c:pt idx="2">
                  <c:v>252464.80599999998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2-4281-A4C1-DC17004EBD29}"/>
            </c:ext>
          </c:extLst>
        </c:ser>
        <c:ser>
          <c:idx val="1"/>
          <c:order val="1"/>
          <c:tx>
            <c:strRef>
              <c:f>'8.12'!$A$11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('8.12'!$B$11,'8.12'!$D$11,'8.12'!$F$11)</c:f>
              <c:numCache>
                <c:formatCode>#\ ##0.0</c:formatCode>
                <c:ptCount val="3"/>
                <c:pt idx="0">
                  <c:v>4377.7269999999999</c:v>
                </c:pt>
                <c:pt idx="1">
                  <c:v>4525.8980000000001</c:v>
                </c:pt>
                <c:pt idx="2">
                  <c:v>3864.8690000000001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2-4281-A4C1-DC17004EBD29}"/>
            </c:ext>
          </c:extLst>
        </c:ser>
        <c:ser>
          <c:idx val="2"/>
          <c:order val="2"/>
          <c:tx>
            <c:strRef>
              <c:f>'8.12'!$A$12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('8.12'!$B$12,'8.12'!$D$12,'8.12'!$F$12)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2-4281-A4C1-DC17004EBD29}"/>
            </c:ext>
          </c:extLst>
        </c:ser>
        <c:ser>
          <c:idx val="3"/>
          <c:order val="3"/>
          <c:tx>
            <c:strRef>
              <c:f>'8.12'!$A$13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('8.12'!$B$13,'8.12'!$D$13,'8.12'!$F$13)</c:f>
              <c:numCache>
                <c:formatCode>#\ ##0.0</c:formatCode>
                <c:ptCount val="3"/>
                <c:pt idx="0">
                  <c:v>1424.17</c:v>
                </c:pt>
                <c:pt idx="1">
                  <c:v>122.739</c:v>
                </c:pt>
                <c:pt idx="2">
                  <c:v>199.32400000000001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2-4281-A4C1-DC17004EBD29}"/>
            </c:ext>
          </c:extLst>
        </c:ser>
        <c:ser>
          <c:idx val="4"/>
          <c:order val="4"/>
          <c:tx>
            <c:strRef>
              <c:f>'8.12'!$A$14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('8.12'!$B$14,'8.12'!$D$14,'8.12'!$F$14)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92-4281-A4C1-DC17004EBD29}"/>
            </c:ext>
          </c:extLst>
        </c:ser>
        <c:ser>
          <c:idx val="5"/>
          <c:order val="5"/>
          <c:tx>
            <c:strRef>
              <c:f>'8.12'!$A$15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('8.12'!$B$15,'8.12'!$D$15,'8.12'!$F$15)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92-4281-A4C1-DC17004EBD29}"/>
            </c:ext>
          </c:extLst>
        </c:ser>
        <c:ser>
          <c:idx val="6"/>
          <c:order val="6"/>
          <c:tx>
            <c:strRef>
              <c:f>'8.12'!$A$16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('8.12'!$B$16,'8.12'!$D$16,'8.12'!$F$16)</c:f>
              <c:numCache>
                <c:formatCode>#\ ##0.0</c:formatCode>
                <c:ptCount val="3"/>
                <c:pt idx="0">
                  <c:v>954718.098</c:v>
                </c:pt>
                <c:pt idx="1">
                  <c:v>1388090.4889999998</c:v>
                </c:pt>
                <c:pt idx="2">
                  <c:v>1628278.3739999998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92-4281-A4C1-DC17004EBD29}"/>
            </c:ext>
          </c:extLst>
        </c:ser>
        <c:ser>
          <c:idx val="7"/>
          <c:order val="7"/>
          <c:tx>
            <c:strRef>
              <c:f>'8.12'!$A$17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('8.12'!$B$17,'8.12'!$D$17,'8.12'!$F$17)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92-4281-A4C1-DC17004EBD29}"/>
            </c:ext>
          </c:extLst>
        </c:ser>
        <c:ser>
          <c:idx val="8"/>
          <c:order val="8"/>
          <c:tx>
            <c:strRef>
              <c:f>'8.12'!$A$18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('8.12'!$B$18,'8.12'!$D$18,'8.12'!$F$18)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92-4281-A4C1-DC17004EBD29}"/>
            </c:ext>
          </c:extLst>
        </c:ser>
        <c:ser>
          <c:idx val="9"/>
          <c:order val="9"/>
          <c:tx>
            <c:strRef>
              <c:f>'8.12'!$A$19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('8.12'!$B$19,'8.12'!$D$19,'8.12'!$F$19)</c:f>
              <c:numCache>
                <c:formatCode>#\ ##0.0</c:formatCode>
                <c:ptCount val="3"/>
                <c:pt idx="0">
                  <c:v>71600</c:v>
                </c:pt>
                <c:pt idx="1">
                  <c:v>74648</c:v>
                </c:pt>
                <c:pt idx="2">
                  <c:v>99860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92-4281-A4C1-DC17004EBD29}"/>
            </c:ext>
          </c:extLst>
        </c:ser>
        <c:ser>
          <c:idx val="10"/>
          <c:order val="10"/>
          <c:tx>
            <c:strRef>
              <c:f>'8.12'!$A$20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('8.12'!$B$20,'8.12'!$D$20,'8.12'!$F$20)</c:f>
              <c:numCache>
                <c:formatCode>#\ ##0.0</c:formatCode>
                <c:ptCount val="3"/>
                <c:pt idx="0">
                  <c:v>926.52300000000002</c:v>
                </c:pt>
                <c:pt idx="1">
                  <c:v>2236.9870000000001</c:v>
                </c:pt>
                <c:pt idx="2">
                  <c:v>2378.5219999999999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92-4281-A4C1-DC17004EBD29}"/>
            </c:ext>
          </c:extLst>
        </c:ser>
        <c:ser>
          <c:idx val="11"/>
          <c:order val="11"/>
          <c:tx>
            <c:strRef>
              <c:f>'8.12'!$A$21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('8.12'!$B$21,'8.12'!$D$21,'8.12'!$F$21)</c:f>
              <c:numCache>
                <c:formatCode>#\ ##0.0</c:formatCode>
                <c:ptCount val="3"/>
                <c:pt idx="0">
                  <c:v>0</c:v>
                </c:pt>
                <c:pt idx="1">
                  <c:v>6227</c:v>
                </c:pt>
                <c:pt idx="2">
                  <c:v>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92-4281-A4C1-DC17004EBD29}"/>
            </c:ext>
          </c:extLst>
        </c:ser>
        <c:ser>
          <c:idx val="12"/>
          <c:order val="12"/>
          <c:tx>
            <c:strRef>
              <c:f>'8.12'!$A$22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('8.12'!$B$22,'8.12'!$D$22,'8.12'!$F$22)</c:f>
              <c:numCache>
                <c:formatCode>#\ ##0.0</c:formatCode>
                <c:ptCount val="3"/>
                <c:pt idx="0">
                  <c:v>44087.97</c:v>
                </c:pt>
                <c:pt idx="1">
                  <c:v>48401.59</c:v>
                </c:pt>
                <c:pt idx="2">
                  <c:v>57907.619999999995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92-4281-A4C1-DC17004EBD29}"/>
            </c:ext>
          </c:extLst>
        </c:ser>
        <c:ser>
          <c:idx val="13"/>
          <c:order val="13"/>
          <c:tx>
            <c:strRef>
              <c:f>'8.12'!$A$23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('8.12'!$B$23,'8.12'!$D$23,'8.12'!$F$23)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92-4281-A4C1-DC17004EBD29}"/>
            </c:ext>
          </c:extLst>
        </c:ser>
        <c:ser>
          <c:idx val="14"/>
          <c:order val="14"/>
          <c:tx>
            <c:strRef>
              <c:f>'8.12'!$A$24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('8.12'!$B$24,'8.12'!$D$24,'8.12'!$F$24)</c:f>
              <c:numCache>
                <c:formatCode>#\ ##0.0</c:formatCode>
                <c:ptCount val="3"/>
                <c:pt idx="0">
                  <c:v>1572.798</c:v>
                </c:pt>
                <c:pt idx="1">
                  <c:v>4754.7160000000003</c:v>
                </c:pt>
                <c:pt idx="2">
                  <c:v>2195.9870000000001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92-4281-A4C1-DC17004EBD29}"/>
            </c:ext>
          </c:extLst>
        </c:ser>
        <c:ser>
          <c:idx val="15"/>
          <c:order val="15"/>
          <c:tx>
            <c:strRef>
              <c:f>'8.12'!$A$25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('8.12'!$B$25,'8.12'!$D$25,'8.12'!$F$25)</c:f>
              <c:numCache>
                <c:formatCode>#\ ##0.0</c:formatCode>
                <c:ptCount val="3"/>
                <c:pt idx="0">
                  <c:v>379175.89400000003</c:v>
                </c:pt>
                <c:pt idx="1">
                  <c:v>427390.245</c:v>
                </c:pt>
                <c:pt idx="2">
                  <c:v>449449.18500000006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92-4281-A4C1-DC17004E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913088"/>
        <c:axId val="289914880"/>
      </c:barChart>
      <c:catAx>
        <c:axId val="2899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914880"/>
        <c:crosses val="autoZero"/>
        <c:auto val="1"/>
        <c:lblAlgn val="ctr"/>
        <c:lblOffset val="100"/>
        <c:noMultiLvlLbl val="0"/>
      </c:catAx>
      <c:valAx>
        <c:axId val="28991488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9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83C-448A-A657-8685270857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83C-448A-A657-8685270857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83C-448A-A657-8685270857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83C-448A-A657-8685270857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383C-448A-A657-8685270857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383C-448A-A657-8685270857E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383C-448A-A657-8685270857E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383C-448A-A657-8685270857E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383C-448A-A657-8685270857EA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383C-448A-A657-8685270857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383C-448A-A657-8685270857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383C-448A-A657-8685270857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383C-448A-A657-8685270857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383C-448A-A657-8685270857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383C-448A-A657-8685270857EA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383C-448A-A657-8685270857EA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383C-448A-A657-8685270857EA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383C-448A-A657-86852708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'5.2'!$O$7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'5.2'!$P$7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881-4992-8822-015BC78A9487}"/>
            </c:ext>
          </c:extLst>
        </c:ser>
        <c:ser>
          <c:idx val="1"/>
          <c:order val="1"/>
          <c:tx>
            <c:strRef>
              <c:f>'5.2'!$O$8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'5.2'!$P$8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881-4992-8822-015BC78A9487}"/>
            </c:ext>
          </c:extLst>
        </c:ser>
        <c:ser>
          <c:idx val="2"/>
          <c:order val="2"/>
          <c:tx>
            <c:strRef>
              <c:f>'5.2'!$O$9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'5.2'!$P$9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881-4992-8822-015BC78A9487}"/>
            </c:ext>
          </c:extLst>
        </c:ser>
        <c:ser>
          <c:idx val="3"/>
          <c:order val="3"/>
          <c:tx>
            <c:strRef>
              <c:f>'5.2'!$O$10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'5.2'!$P$10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881-4992-8822-015BC78A9487}"/>
            </c:ext>
          </c:extLst>
        </c:ser>
        <c:ser>
          <c:idx val="4"/>
          <c:order val="4"/>
          <c:tx>
            <c:strRef>
              <c:f>'5.2'!$O$11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'5.2'!$P$11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881-4992-8822-015BC78A9487}"/>
            </c:ext>
          </c:extLst>
        </c:ser>
        <c:ser>
          <c:idx val="5"/>
          <c:order val="5"/>
          <c:tx>
            <c:strRef>
              <c:f>'5.2'!$O$12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'5.2'!$P$12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881-4992-8822-015BC78A9487}"/>
            </c:ext>
          </c:extLst>
        </c:ser>
        <c:ser>
          <c:idx val="6"/>
          <c:order val="6"/>
          <c:tx>
            <c:strRef>
              <c:f>'5.2'!$O$13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'5.2'!$P$13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881-4992-8822-015BC78A9487}"/>
            </c:ext>
          </c:extLst>
        </c:ser>
        <c:ser>
          <c:idx val="7"/>
          <c:order val="7"/>
          <c:tx>
            <c:strRef>
              <c:f>'5.2'!$O$14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'5.2'!$P$14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881-4992-8822-015BC78A9487}"/>
            </c:ext>
          </c:extLst>
        </c:ser>
        <c:ser>
          <c:idx val="8"/>
          <c:order val="8"/>
          <c:tx>
            <c:strRef>
              <c:f>'5.2'!$O$15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'5.2'!$P$15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881-4992-8822-015BC78A9487}"/>
            </c:ext>
          </c:extLst>
        </c:ser>
        <c:ser>
          <c:idx val="9"/>
          <c:order val="9"/>
          <c:tx>
            <c:strRef>
              <c:f>'5.2'!$O$16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'5.2'!$P$16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881-4992-8822-015BC78A9487}"/>
            </c:ext>
          </c:extLst>
        </c:ser>
        <c:ser>
          <c:idx val="10"/>
          <c:order val="10"/>
          <c:tx>
            <c:strRef>
              <c:f>'5.2'!$O$17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'5.2'!$P$17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881-4992-8822-015BC78A9487}"/>
            </c:ext>
          </c:extLst>
        </c:ser>
        <c:ser>
          <c:idx val="11"/>
          <c:order val="11"/>
          <c:tx>
            <c:strRef>
              <c:f>'5.2'!$O$18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'5.2'!$P$18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881-4992-8822-015BC78A9487}"/>
            </c:ext>
          </c:extLst>
        </c:ser>
        <c:ser>
          <c:idx val="12"/>
          <c:order val="12"/>
          <c:tx>
            <c:strRef>
              <c:f>'5.2'!$O$19</c:f>
              <c:strCache>
                <c:ptCount val="1"/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'5.2'!$P$19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881-4992-8822-015BC78A9487}"/>
            </c:ext>
          </c:extLst>
        </c:ser>
        <c:ser>
          <c:idx val="13"/>
          <c:order val="13"/>
          <c:tx>
            <c:strRef>
              <c:f>'5.2'!$O$20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'5.2'!$P$20</c:f>
              <c:numCache>
                <c:formatCode>#\ ##0.0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881-4992-8822-015BC78A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42560"/>
        <c:axId val="226244096"/>
      </c:barChart>
      <c:catAx>
        <c:axId val="22624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244096"/>
        <c:crosses val="autoZero"/>
        <c:auto val="1"/>
        <c:lblAlgn val="ctr"/>
        <c:lblOffset val="100"/>
        <c:noMultiLvlLbl val="0"/>
      </c:catAx>
      <c:valAx>
        <c:axId val="226244096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2262425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714285714285714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D71-470A-BD04-2EF80EA2F797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D71-470A-BD04-2EF80EA2F797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D71-470A-BD04-2EF80EA2F797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D71-470A-BD04-2EF80EA2F797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2D71-470A-BD04-2EF80EA2F797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2D71-470A-BD04-2EF80EA2F797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2D71-470A-BD04-2EF80EA2F797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2D71-470A-BD04-2EF80EA2F797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2D71-470A-BD04-2EF80EA2F797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2D71-470A-BD04-2EF80EA2F797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2D71-470A-BD04-2EF80EA2F797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2D71-470A-BD04-2EF80EA2F797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2D71-470A-BD04-2EF80EA2F797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2D71-470A-BD04-2EF80EA2F797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2D71-470A-BD04-2EF80EA2F797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2D71-470A-BD04-2EF80EA2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3.9457994814478474E-4"/>
          <c:y val="1.520757744488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881076928623928E-2"/>
          <c:y val="0.24384722882835361"/>
          <c:w val="0.56601702853467917"/>
          <c:h val="0.58769951494813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'8.13'!$A$27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('8.13'!$B$27,'8.13'!$D$27,'8.13'!$F$27)</c:f>
              <c:numCache>
                <c:formatCode>#\ ##0.0</c:formatCode>
                <c:ptCount val="3"/>
                <c:pt idx="0">
                  <c:v>247415.459</c:v>
                </c:pt>
                <c:pt idx="1">
                  <c:v>314701.65399999998</c:v>
                </c:pt>
                <c:pt idx="2">
                  <c:v>333716.46499999997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6-4B2A-9094-E970C7D48315}"/>
            </c:ext>
          </c:extLst>
        </c:ser>
        <c:ser>
          <c:idx val="1"/>
          <c:order val="1"/>
          <c:tx>
            <c:strRef>
              <c:f>'8.13'!$A$28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('8.13'!$B$28,'8.13'!$D$28,'8.13'!$F$28)</c:f>
              <c:numCache>
                <c:formatCode>#\ ##0.0</c:formatCode>
                <c:ptCount val="3"/>
                <c:pt idx="0">
                  <c:v>33705.1</c:v>
                </c:pt>
                <c:pt idx="1">
                  <c:v>49978.256999999998</c:v>
                </c:pt>
                <c:pt idx="2">
                  <c:v>56717.558000000005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6-4B2A-9094-E970C7D48315}"/>
            </c:ext>
          </c:extLst>
        </c:ser>
        <c:ser>
          <c:idx val="2"/>
          <c:order val="2"/>
          <c:tx>
            <c:strRef>
              <c:f>'8.13'!$A$29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('8.13'!$B$29,'8.13'!$D$29,'8.13'!$F$29)</c:f>
              <c:numCache>
                <c:formatCode>#\ ##0.0</c:formatCode>
                <c:ptCount val="3"/>
                <c:pt idx="0">
                  <c:v>13479.056</c:v>
                </c:pt>
                <c:pt idx="1">
                  <c:v>16703.875</c:v>
                </c:pt>
                <c:pt idx="2">
                  <c:v>20907.138999999999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6-4B2A-9094-E970C7D48315}"/>
            </c:ext>
          </c:extLst>
        </c:ser>
        <c:ser>
          <c:idx val="3"/>
          <c:order val="3"/>
          <c:tx>
            <c:strRef>
              <c:f>'8.13'!$A$30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('8.13'!$B$30,'8.13'!$D$30,'8.13'!$F$30)</c:f>
              <c:numCache>
                <c:formatCode>#\ ##0.0</c:formatCode>
                <c:ptCount val="3"/>
                <c:pt idx="0">
                  <c:v>579.07299999999998</c:v>
                </c:pt>
                <c:pt idx="1">
                  <c:v>1077.3330000000001</c:v>
                </c:pt>
                <c:pt idx="2">
                  <c:v>1096.075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D6-4B2A-9094-E970C7D48315}"/>
            </c:ext>
          </c:extLst>
        </c:ser>
        <c:ser>
          <c:idx val="4"/>
          <c:order val="4"/>
          <c:tx>
            <c:strRef>
              <c:f>'8.13'!$A$31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('8.13'!$B$31,'8.13'!$D$31,'8.13'!$F$31)</c:f>
              <c:numCache>
                <c:formatCode>#\ ##0.0</c:formatCode>
                <c:ptCount val="3"/>
                <c:pt idx="0">
                  <c:v>22401.43</c:v>
                </c:pt>
                <c:pt idx="1">
                  <c:v>27764.9</c:v>
                </c:pt>
                <c:pt idx="2">
                  <c:v>21781.600000000002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D6-4B2A-9094-E970C7D48315}"/>
            </c:ext>
          </c:extLst>
        </c:ser>
        <c:ser>
          <c:idx val="5"/>
          <c:order val="5"/>
          <c:tx>
            <c:strRef>
              <c:f>'8.13'!$A$32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('8.13'!$B$32,'8.13'!$D$32,'8.13'!$F$32)</c:f>
              <c:numCache>
                <c:formatCode>#\ ##0.0</c:formatCode>
                <c:ptCount val="3"/>
                <c:pt idx="0">
                  <c:v>325054.80100000004</c:v>
                </c:pt>
                <c:pt idx="1">
                  <c:v>454512.90200000006</c:v>
                </c:pt>
                <c:pt idx="2">
                  <c:v>542574.07199999993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D6-4B2A-9094-E970C7D48315}"/>
            </c:ext>
          </c:extLst>
        </c:ser>
        <c:ser>
          <c:idx val="6"/>
          <c:order val="6"/>
          <c:tx>
            <c:strRef>
              <c:f>'8.13'!$A$33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('8.13'!$B$33,'8.13'!$D$33,'8.13'!$F$33)</c:f>
              <c:numCache>
                <c:formatCode>#\ ##0.0</c:formatCode>
                <c:ptCount val="3"/>
                <c:pt idx="0">
                  <c:v>141764.37100000001</c:v>
                </c:pt>
                <c:pt idx="1">
                  <c:v>207981.32700000002</c:v>
                </c:pt>
                <c:pt idx="2">
                  <c:v>244865.842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D6-4B2A-9094-E970C7D48315}"/>
            </c:ext>
          </c:extLst>
        </c:ser>
        <c:ser>
          <c:idx val="7"/>
          <c:order val="7"/>
          <c:tx>
            <c:strRef>
              <c:f>'8.13'!$A$34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('8.13'!$B$34,'8.13'!$D$34,'8.13'!$F$34)</c:f>
              <c:numCache>
                <c:formatCode>#\ ##0.0</c:formatCode>
                <c:ptCount val="3"/>
                <c:pt idx="0">
                  <c:v>13500.780999999999</c:v>
                </c:pt>
                <c:pt idx="1">
                  <c:v>20385.989000000001</c:v>
                </c:pt>
                <c:pt idx="2">
                  <c:v>20759.46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D6-4B2A-9094-E970C7D4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9430528"/>
        <c:axId val="289436416"/>
      </c:barChart>
      <c:catAx>
        <c:axId val="2894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436416"/>
        <c:crosses val="autoZero"/>
        <c:auto val="1"/>
        <c:lblAlgn val="ctr"/>
        <c:lblOffset val="100"/>
        <c:noMultiLvlLbl val="0"/>
      </c:catAx>
      <c:valAx>
        <c:axId val="28943641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9430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'8.13'!$A$38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'8.13'!$B$38</c:f>
              <c:numCache>
                <c:formatCode>0.0%</c:formatCode>
                <c:ptCount val="1"/>
                <c:pt idx="0">
                  <c:v>0.30342748475598091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4-4F37-874A-FF5326A516FF}"/>
            </c:ext>
          </c:extLst>
        </c:ser>
        <c:ser>
          <c:idx val="1"/>
          <c:order val="1"/>
          <c:tx>
            <c:strRef>
              <c:f>'8.13'!$A$39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'8.13'!$B$39</c:f>
              <c:numCache>
                <c:formatCode>0.0%</c:formatCode>
                <c:ptCount val="1"/>
                <c:pt idx="0">
                  <c:v>0.20278822206924582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4-4F37-874A-FF5326A516FF}"/>
            </c:ext>
          </c:extLst>
        </c:ser>
        <c:ser>
          <c:idx val="2"/>
          <c:order val="2"/>
          <c:tx>
            <c:strRef>
              <c:f>'8.13'!$A$40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'8.13'!$B$40</c:f>
              <c:numCache>
                <c:formatCode>0.0%</c:formatCode>
                <c:ptCount val="1"/>
                <c:pt idx="0">
                  <c:v>0.13813887914571546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4-4F37-874A-FF5326A51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471488"/>
        <c:axId val="294978304"/>
      </c:barChart>
      <c:catAx>
        <c:axId val="289471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94978304"/>
        <c:crosses val="autoZero"/>
        <c:auto val="1"/>
        <c:lblAlgn val="ctr"/>
        <c:lblOffset val="100"/>
        <c:noMultiLvlLbl val="0"/>
      </c:catAx>
      <c:valAx>
        <c:axId val="294978304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9471488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3.5170029179910689E-2"/>
          <c:y val="0.68656067189358461"/>
          <c:w val="0.67681072653033092"/>
          <c:h val="0.257107340344028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rgbClr val="233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</a:p>
        </c:rich>
      </c:tx>
      <c:layout>
        <c:manualLayout>
          <c:xMode val="edge"/>
          <c:yMode val="edge"/>
          <c:x val="3.8962443294197343E-4"/>
          <c:y val="2.71139860742068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'8.13'!$A$10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('8.13'!$B$10,'8.13'!$D$10,'8.13'!$F$10)</c:f>
              <c:numCache>
                <c:formatCode>#\ ##0.0</c:formatCode>
                <c:ptCount val="3"/>
                <c:pt idx="0">
                  <c:v>122472.588</c:v>
                </c:pt>
                <c:pt idx="1">
                  <c:v>185755.09900000005</c:v>
                </c:pt>
                <c:pt idx="2">
                  <c:v>179943.53600000002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D-4903-B777-01BAE80F00BB}"/>
            </c:ext>
          </c:extLst>
        </c:ser>
        <c:ser>
          <c:idx val="1"/>
          <c:order val="1"/>
          <c:tx>
            <c:strRef>
              <c:f>'8.13'!$A$11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('8.13'!$B$11,'8.13'!$D$11,'8.13'!$F$11)</c:f>
              <c:numCache>
                <c:formatCode>#\ ##0.0</c:formatCode>
                <c:ptCount val="3"/>
                <c:pt idx="0">
                  <c:v>1581.973</c:v>
                </c:pt>
                <c:pt idx="1">
                  <c:v>1821.568</c:v>
                </c:pt>
                <c:pt idx="2">
                  <c:v>1899.3790000000001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D-4903-B777-01BAE80F00BB}"/>
            </c:ext>
          </c:extLst>
        </c:ser>
        <c:ser>
          <c:idx val="2"/>
          <c:order val="2"/>
          <c:tx>
            <c:strRef>
              <c:f>'8.13'!$A$12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('8.13'!$B$12,'8.13'!$D$12,'8.13'!$F$12)</c:f>
              <c:numCache>
                <c:formatCode>#\ ##0.0</c:formatCode>
                <c:ptCount val="3"/>
                <c:pt idx="0">
                  <c:v>29.78</c:v>
                </c:pt>
                <c:pt idx="1">
                  <c:v>500.44</c:v>
                </c:pt>
                <c:pt idx="2">
                  <c:v>577.16999999999996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D-4903-B777-01BAE80F00BB}"/>
            </c:ext>
          </c:extLst>
        </c:ser>
        <c:ser>
          <c:idx val="3"/>
          <c:order val="3"/>
          <c:tx>
            <c:strRef>
              <c:f>'8.13'!$A$13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('8.13'!$B$13,'8.13'!$D$13,'8.13'!$F$13)</c:f>
              <c:numCache>
                <c:formatCode>#\ ##0.0</c:formatCode>
                <c:ptCount val="3"/>
                <c:pt idx="0">
                  <c:v>73.069000000000003</c:v>
                </c:pt>
                <c:pt idx="1">
                  <c:v>92.188999999999993</c:v>
                </c:pt>
                <c:pt idx="2">
                  <c:v>94.531999999999996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D-4903-B777-01BAE80F00BB}"/>
            </c:ext>
          </c:extLst>
        </c:ser>
        <c:ser>
          <c:idx val="4"/>
          <c:order val="4"/>
          <c:tx>
            <c:strRef>
              <c:f>'8.13'!$A$14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('8.13'!$B$14,'8.13'!$D$14,'8.13'!$F$14)</c:f>
              <c:numCache>
                <c:formatCode>#\ ##0.0</c:formatCode>
                <c:ptCount val="3"/>
                <c:pt idx="0">
                  <c:v>426.5</c:v>
                </c:pt>
                <c:pt idx="1">
                  <c:v>469.9</c:v>
                </c:pt>
                <c:pt idx="2">
                  <c:v>396.2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1D-4903-B777-01BAE80F00BB}"/>
            </c:ext>
          </c:extLst>
        </c:ser>
        <c:ser>
          <c:idx val="5"/>
          <c:order val="5"/>
          <c:tx>
            <c:strRef>
              <c:f>'8.13'!$A$15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('8.13'!$B$15,'8.13'!$D$15,'8.13'!$F$15)</c:f>
              <c:numCache>
                <c:formatCode>#\ ##0.0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1D-4903-B777-01BAE80F00BB}"/>
            </c:ext>
          </c:extLst>
        </c:ser>
        <c:ser>
          <c:idx val="6"/>
          <c:order val="6"/>
          <c:tx>
            <c:strRef>
              <c:f>'8.13'!$A$16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('8.13'!$B$16,'8.13'!$D$16,'8.13'!$F$16)</c:f>
              <c:numCache>
                <c:formatCode>#\ ##0.0</c:formatCode>
                <c:ptCount val="3"/>
                <c:pt idx="0">
                  <c:v>691904.73699999996</c:v>
                </c:pt>
                <c:pt idx="1">
                  <c:v>966594.52500000002</c:v>
                </c:pt>
                <c:pt idx="2">
                  <c:v>1062569.27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1D-4903-B777-01BAE80F00BB}"/>
            </c:ext>
          </c:extLst>
        </c:ser>
        <c:ser>
          <c:idx val="7"/>
          <c:order val="7"/>
          <c:tx>
            <c:strRef>
              <c:f>'8.13'!$A$17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('8.13'!$B$17,'8.13'!$D$17,'8.13'!$F$17)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1D-4903-B777-01BAE80F00BB}"/>
            </c:ext>
          </c:extLst>
        </c:ser>
        <c:ser>
          <c:idx val="8"/>
          <c:order val="8"/>
          <c:tx>
            <c:strRef>
              <c:f>'8.13'!$A$18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('8.13'!$B$18,'8.13'!$D$18,'8.13'!$F$18)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1D-4903-B777-01BAE80F00BB}"/>
            </c:ext>
          </c:extLst>
        </c:ser>
        <c:ser>
          <c:idx val="9"/>
          <c:order val="9"/>
          <c:tx>
            <c:strRef>
              <c:f>'8.13'!$A$19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('8.13'!$B$19,'8.13'!$D$19,'8.13'!$F$19)</c:f>
              <c:numCache>
                <c:formatCode>#\ ##0.0</c:formatCode>
                <c:ptCount val="3"/>
                <c:pt idx="0">
                  <c:v>112.82</c:v>
                </c:pt>
                <c:pt idx="1">
                  <c:v>265.49</c:v>
                </c:pt>
                <c:pt idx="2">
                  <c:v>518.34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1D-4903-B777-01BAE80F00BB}"/>
            </c:ext>
          </c:extLst>
        </c:ser>
        <c:ser>
          <c:idx val="10"/>
          <c:order val="10"/>
          <c:tx>
            <c:strRef>
              <c:f>'8.13'!$A$20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('8.13'!$B$20,'8.13'!$D$20,'8.13'!$F$20)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1D-4903-B777-01BAE80F00BB}"/>
            </c:ext>
          </c:extLst>
        </c:ser>
        <c:ser>
          <c:idx val="11"/>
          <c:order val="11"/>
          <c:tx>
            <c:strRef>
              <c:f>'8.13'!$A$21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('8.13'!$B$21,'8.13'!$D$21,'8.13'!$F$21)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1D-4903-B777-01BAE80F00BB}"/>
            </c:ext>
          </c:extLst>
        </c:ser>
        <c:ser>
          <c:idx val="12"/>
          <c:order val="12"/>
          <c:tx>
            <c:strRef>
              <c:f>'8.13'!$A$22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('8.13'!$B$22,'8.13'!$D$22,'8.13'!$F$22)</c:f>
              <c:numCache>
                <c:formatCode>#\ ##0.0</c:formatCode>
                <c:ptCount val="3"/>
                <c:pt idx="0">
                  <c:v>16500</c:v>
                </c:pt>
                <c:pt idx="1">
                  <c:v>0</c:v>
                </c:pt>
                <c:pt idx="2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1D-4903-B777-01BAE80F00BB}"/>
            </c:ext>
          </c:extLst>
        </c:ser>
        <c:ser>
          <c:idx val="13"/>
          <c:order val="13"/>
          <c:tx>
            <c:strRef>
              <c:f>'8.13'!$A$23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('8.13'!$B$23,'8.13'!$D$23,'8.13'!$F$23)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1D-4903-B777-01BAE80F00BB}"/>
            </c:ext>
          </c:extLst>
        </c:ser>
        <c:ser>
          <c:idx val="14"/>
          <c:order val="14"/>
          <c:tx>
            <c:strRef>
              <c:f>'8.13'!$A$24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('8.13'!$B$24,'8.13'!$D$24,'8.13'!$F$24)</c:f>
              <c:numCache>
                <c:formatCode>#\ ##0.0</c:formatCode>
                <c:ptCount val="3"/>
                <c:pt idx="0">
                  <c:v>316.13</c:v>
                </c:pt>
                <c:pt idx="1">
                  <c:v>236.714</c:v>
                </c:pt>
                <c:pt idx="2">
                  <c:v>275.892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1D-4903-B777-01BAE80F00BB}"/>
            </c:ext>
          </c:extLst>
        </c:ser>
        <c:ser>
          <c:idx val="15"/>
          <c:order val="15"/>
          <c:tx>
            <c:strRef>
              <c:f>'8.13'!$A$25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'8.13'!$C$38:$E$38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('8.13'!$B$25,'8.13'!$D$25,'8.13'!$F$25)</c:f>
              <c:numCache>
                <c:formatCode>#\ ##0.0</c:formatCode>
                <c:ptCount val="3"/>
                <c:pt idx="0">
                  <c:v>102681.79000000001</c:v>
                </c:pt>
                <c:pt idx="1">
                  <c:v>113648.16100000002</c:v>
                </c:pt>
                <c:pt idx="2">
                  <c:v>151264.28900000002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1D-4903-B777-01BAE80F0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0626560"/>
        <c:axId val="290640640"/>
      </c:barChart>
      <c:catAx>
        <c:axId val="2906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640640"/>
        <c:crosses val="autoZero"/>
        <c:auto val="1"/>
        <c:lblAlgn val="ctr"/>
        <c:lblOffset val="100"/>
        <c:noMultiLvlLbl val="0"/>
      </c:catAx>
      <c:valAx>
        <c:axId val="2906406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626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53F-43EA-A72D-3385B610C0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53F-43EA-A72D-3385B610C0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53F-43EA-A72D-3385B610C0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A53F-43EA-A72D-3385B610C0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A53F-43EA-A72D-3385B610C0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A53F-43EA-A72D-3385B610C0F9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A53F-43EA-A72D-3385B610C0F9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A53F-43EA-A72D-3385B610C0F9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A53F-43EA-A72D-3385B610C0F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A53F-43EA-A72D-3385B610C0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A53F-43EA-A72D-3385B610C0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A53F-43EA-A72D-3385B610C0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A53F-43EA-A72D-3385B610C0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A53F-43EA-A72D-3385B610C0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A53F-43EA-A72D-3385B610C0F9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A53F-43EA-A72D-3385B610C0F9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A53F-43EA-A72D-3385B610C0F9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A53F-43EA-A72D-3385B610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BE9-4063-BACE-DA2BF54FD16D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BE9-4063-BACE-DA2BF54FD16D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BE9-4063-BACE-DA2BF54FD16D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6BE9-4063-BACE-DA2BF54FD16D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BE9-4063-BACE-DA2BF54FD16D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BE9-4063-BACE-DA2BF54FD16D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BE9-4063-BACE-DA2BF54FD16D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BE9-4063-BACE-DA2BF54FD16D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BE9-4063-BACE-DA2BF54FD16D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BE9-4063-BACE-DA2BF54FD16D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BE9-4063-BACE-DA2BF54FD16D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BE9-4063-BACE-DA2BF54FD16D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BE9-4063-BACE-DA2BF54FD16D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BE9-4063-BACE-DA2BF54FD16D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BE9-4063-BACE-DA2BF54FD16D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6BE9-4063-BACE-DA2BF54F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tx2"/>
                </a:solidFill>
              </a:rPr>
              <a:t>sektorů</a:t>
            </a:r>
            <a:r>
              <a:rPr lang="cs-CZ" sz="1000" baseline="0">
                <a:solidFill>
                  <a:schemeClr val="tx2"/>
                </a:solidFill>
              </a:rPr>
              <a:t> národního hospodářství</a:t>
            </a:r>
            <a:r>
              <a:rPr lang="cs-CZ" sz="1000">
                <a:solidFill>
                  <a:schemeClr val="tx2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3.8292374816874613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909980291895035E-2"/>
          <c:y val="0.24863628410085103"/>
          <c:w val="0.62054784332341095"/>
          <c:h val="0.56095442615127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'8.14'!$A$27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('8.14'!$B$27,'8.14'!$D$27,'8.14'!$F$27)</c:f>
              <c:numCache>
                <c:formatCode>#\ ##0.0</c:formatCode>
                <c:ptCount val="3"/>
                <c:pt idx="0">
                  <c:v>128375.871</c:v>
                </c:pt>
                <c:pt idx="1">
                  <c:v>149419.196</c:v>
                </c:pt>
                <c:pt idx="2">
                  <c:v>131952.95800000001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9-4B1B-BCC9-AFDE24F83B76}"/>
            </c:ext>
          </c:extLst>
        </c:ser>
        <c:ser>
          <c:idx val="1"/>
          <c:order val="1"/>
          <c:tx>
            <c:strRef>
              <c:f>'8.14'!$A$28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('8.14'!$B$28,'8.14'!$D$28,'8.14'!$F$28)</c:f>
              <c:numCache>
                <c:formatCode>#\ ##0.0</c:formatCode>
                <c:ptCount val="3"/>
                <c:pt idx="0">
                  <c:v>63.95</c:v>
                </c:pt>
                <c:pt idx="1">
                  <c:v>96.710000000000008</c:v>
                </c:pt>
                <c:pt idx="2">
                  <c:v>118.75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9-4B1B-BCC9-AFDE24F83B76}"/>
            </c:ext>
          </c:extLst>
        </c:ser>
        <c:ser>
          <c:idx val="2"/>
          <c:order val="2"/>
          <c:tx>
            <c:strRef>
              <c:f>'8.14'!$A$29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('8.14'!$B$29,'8.14'!$D$29,'8.14'!$F$29)</c:f>
              <c:numCache>
                <c:formatCode>#\ ##0.0</c:formatCode>
                <c:ptCount val="3"/>
                <c:pt idx="0">
                  <c:v>786.72</c:v>
                </c:pt>
                <c:pt idx="1">
                  <c:v>1241.69</c:v>
                </c:pt>
                <c:pt idx="2">
                  <c:v>2341.46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9-4B1B-BCC9-AFDE24F83B76}"/>
            </c:ext>
          </c:extLst>
        </c:ser>
        <c:ser>
          <c:idx val="3"/>
          <c:order val="3"/>
          <c:tx>
            <c:strRef>
              <c:f>'8.14'!$A$30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('8.14'!$B$30,'8.14'!$D$30,'8.14'!$F$30)</c:f>
              <c:numCache>
                <c:formatCode>#\ ##0.0</c:formatCode>
                <c:ptCount val="3"/>
                <c:pt idx="0">
                  <c:v>851.09400000000005</c:v>
                </c:pt>
                <c:pt idx="1">
                  <c:v>1346.0139999999999</c:v>
                </c:pt>
                <c:pt idx="2">
                  <c:v>2059.46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9-4B1B-BCC9-AFDE24F83B76}"/>
            </c:ext>
          </c:extLst>
        </c:ser>
        <c:ser>
          <c:idx val="4"/>
          <c:order val="4"/>
          <c:tx>
            <c:strRef>
              <c:f>'8.14'!$A$31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('8.14'!$B$31,'8.14'!$D$31,'8.14'!$F$31)</c:f>
              <c:numCache>
                <c:formatCode>#\ ##0.0</c:formatCode>
                <c:ptCount val="3"/>
                <c:pt idx="0">
                  <c:v>920.22</c:v>
                </c:pt>
                <c:pt idx="1">
                  <c:v>935.16000000000008</c:v>
                </c:pt>
                <c:pt idx="2">
                  <c:v>1245.8200000000002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9-4B1B-BCC9-AFDE24F83B76}"/>
            </c:ext>
          </c:extLst>
        </c:ser>
        <c:ser>
          <c:idx val="5"/>
          <c:order val="5"/>
          <c:tx>
            <c:strRef>
              <c:f>'8.14'!$A$32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('8.14'!$B$32,'8.14'!$D$32,'8.14'!$F$32)</c:f>
              <c:numCache>
                <c:formatCode>#\ ##0.0</c:formatCode>
                <c:ptCount val="3"/>
                <c:pt idx="0">
                  <c:v>107187.13100000001</c:v>
                </c:pt>
                <c:pt idx="1">
                  <c:v>143842.66299999997</c:v>
                </c:pt>
                <c:pt idx="2">
                  <c:v>174908.46899999998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9-4B1B-BCC9-AFDE24F83B76}"/>
            </c:ext>
          </c:extLst>
        </c:ser>
        <c:ser>
          <c:idx val="6"/>
          <c:order val="6"/>
          <c:tx>
            <c:strRef>
              <c:f>'8.14'!$A$33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('8.14'!$B$33,'8.14'!$D$33,'8.14'!$F$33)</c:f>
              <c:numCache>
                <c:formatCode>#\ ##0.0</c:formatCode>
                <c:ptCount val="3"/>
                <c:pt idx="0">
                  <c:v>38729.894</c:v>
                </c:pt>
                <c:pt idx="1">
                  <c:v>56607.662999999993</c:v>
                </c:pt>
                <c:pt idx="2">
                  <c:v>79150.671000000002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99-4B1B-BCC9-AFDE24F83B76}"/>
            </c:ext>
          </c:extLst>
        </c:ser>
        <c:ser>
          <c:idx val="7"/>
          <c:order val="7"/>
          <c:tx>
            <c:strRef>
              <c:f>'8.14'!$A$34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('8.14'!$B$34,'8.14'!$D$34,'8.14'!$F$34)</c:f>
              <c:numCache>
                <c:formatCode>#\ ##0.0</c:formatCode>
                <c:ptCount val="3"/>
                <c:pt idx="0">
                  <c:v>253.70500000000001</c:v>
                </c:pt>
                <c:pt idx="1">
                  <c:v>367.44499999999999</c:v>
                </c:pt>
                <c:pt idx="2">
                  <c:v>374.92399999999998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99-4B1B-BCC9-AFDE24F8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4426240"/>
        <c:axId val="284427776"/>
      </c:barChart>
      <c:catAx>
        <c:axId val="28442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427776"/>
        <c:crosses val="autoZero"/>
        <c:auto val="1"/>
        <c:lblAlgn val="ctr"/>
        <c:lblOffset val="100"/>
        <c:noMultiLvlLbl val="0"/>
      </c:catAx>
      <c:valAx>
        <c:axId val="2844277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84426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948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'8.14'!$A$38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'8.14'!$B$38</c:f>
              <c:numCache>
                <c:formatCode>0.0%</c:formatCode>
                <c:ptCount val="1"/>
                <c:pt idx="0">
                  <c:v>3.2652159000855649E-2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C-4FB2-83B0-E06802AF94F6}"/>
            </c:ext>
          </c:extLst>
        </c:ser>
        <c:ser>
          <c:idx val="1"/>
          <c:order val="1"/>
          <c:tx>
            <c:strRef>
              <c:f>'8.14'!$A$39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'8.14'!$B$39</c:f>
              <c:numCache>
                <c:formatCode>0.0%</c:formatCode>
                <c:ptCount val="1"/>
                <c:pt idx="0">
                  <c:v>4.3866841378803291E-2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C-4FB2-83B0-E06802AF94F6}"/>
            </c:ext>
          </c:extLst>
        </c:ser>
        <c:ser>
          <c:idx val="2"/>
          <c:order val="2"/>
          <c:tx>
            <c:strRef>
              <c:f>'8.14'!$A$40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'8.14'!$B$40</c:f>
              <c:numCache>
                <c:formatCode>0.0%</c:formatCode>
                <c:ptCount val="1"/>
                <c:pt idx="0">
                  <c:v>4.0274014575443155E-2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C-4FB2-83B0-E06802AF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471296"/>
        <c:axId val="284472832"/>
      </c:barChart>
      <c:catAx>
        <c:axId val="284471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4472832"/>
        <c:crosses val="autoZero"/>
        <c:auto val="1"/>
        <c:lblAlgn val="ctr"/>
        <c:lblOffset val="100"/>
        <c:noMultiLvlLbl val="0"/>
      </c:catAx>
      <c:valAx>
        <c:axId val="284472832"/>
        <c:scaling>
          <c:orientation val="minMax"/>
          <c:max val="0.30000000000000004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471296"/>
        <c:crosses val="max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5162396231415507E-3"/>
          <c:y val="0.76406173692914925"/>
          <c:w val="0.65737346283491216"/>
          <c:h val="0.235938263070850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cs-CZ" sz="1000" b="1" i="0" baseline="0">
                <a:solidFill>
                  <a:srgbClr val="23306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Dodávky tepla podle paliv (GJ)</a:t>
            </a:r>
            <a:endParaRPr lang="cs-CZ" sz="1000">
              <a:solidFill>
                <a:srgbClr val="23306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2.8085811307106494E-3"/>
          <c:y val="2.889128006569922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'8.14'!$A$10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15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('8.14'!$B$10,'8.14'!$D$10,'8.14'!$F$10)</c:f>
              <c:numCache>
                <c:formatCode>#\ ##0.0</c:formatCode>
                <c:ptCount val="3"/>
                <c:pt idx="0">
                  <c:v>75545.614999999991</c:v>
                </c:pt>
                <c:pt idx="1">
                  <c:v>92427.834999999992</c:v>
                </c:pt>
                <c:pt idx="2">
                  <c:v>102221.208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C-45C0-93EE-DC9598E52E86}"/>
            </c:ext>
          </c:extLst>
        </c:ser>
        <c:ser>
          <c:idx val="1"/>
          <c:order val="1"/>
          <c:tx>
            <c:strRef>
              <c:f>'8.14'!$A$11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A6588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('8.14'!$B$11,'8.14'!$D$11,'8.14'!$F$11)</c:f>
              <c:numCache>
                <c:formatCode>#\ ##0.0</c:formatCode>
                <c:ptCount val="3"/>
                <c:pt idx="0">
                  <c:v>679.34</c:v>
                </c:pt>
                <c:pt idx="1">
                  <c:v>712.56</c:v>
                </c:pt>
                <c:pt idx="2">
                  <c:v>1435.99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C-45C0-93EE-DC9598E52E86}"/>
            </c:ext>
          </c:extLst>
        </c:ser>
        <c:ser>
          <c:idx val="2"/>
          <c:order val="2"/>
          <c:tx>
            <c:strRef>
              <c:f>'8.14'!$A$12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8B0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('8.14'!$B$12,'8.14'!$D$12,'8.14'!$F$12)</c:f>
              <c:numCache>
                <c:formatCode>#\ ##0.0</c:formatCode>
                <c:ptCount val="3"/>
                <c:pt idx="0">
                  <c:v>18212.150000000001</c:v>
                </c:pt>
                <c:pt idx="1">
                  <c:v>18242.73</c:v>
                </c:pt>
                <c:pt idx="2">
                  <c:v>510.77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FC-45C0-93EE-DC9598E52E86}"/>
            </c:ext>
          </c:extLst>
        </c:ser>
        <c:ser>
          <c:idx val="3"/>
          <c:order val="3"/>
          <c:tx>
            <c:strRef>
              <c:f>'8.14'!$A$13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rgbClr val="C8CBD7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('8.14'!$B$13,'8.14'!$D$13,'8.14'!$F$13)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FC-45C0-93EE-DC9598E52E86}"/>
            </c:ext>
          </c:extLst>
        </c:ser>
        <c:ser>
          <c:idx val="4"/>
          <c:order val="4"/>
          <c:tx>
            <c:strRef>
              <c:f>'8.14'!$A$14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rgbClr val="E02C1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('8.14'!$B$14,'8.14'!$D$14,'8.14'!$F$14)</c:f>
              <c:numCache>
                <c:formatCode>#\ ##0.0</c:formatCode>
                <c:ptCount val="3"/>
                <c:pt idx="0">
                  <c:v>413.45</c:v>
                </c:pt>
                <c:pt idx="1">
                  <c:v>389.202</c:v>
                </c:pt>
                <c:pt idx="2">
                  <c:v>389.80099999999999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FC-45C0-93EE-DC9598E52E86}"/>
            </c:ext>
          </c:extLst>
        </c:ser>
        <c:ser>
          <c:idx val="5"/>
          <c:order val="5"/>
          <c:tx>
            <c:strRef>
              <c:f>'8.14'!$A$15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rgbClr val="E86158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('8.14'!$B$15,'8.14'!$D$15,'8.14'!$F$15)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FC-45C0-93EE-DC9598E52E86}"/>
            </c:ext>
          </c:extLst>
        </c:ser>
        <c:ser>
          <c:idx val="6"/>
          <c:order val="6"/>
          <c:tx>
            <c:strRef>
              <c:f>'8.14'!$A$16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('8.14'!$B$16,'8.14'!$D$16,'8.14'!$F$16)</c:f>
              <c:numCache>
                <c:formatCode>#\ ##0.0</c:formatCode>
                <c:ptCount val="3"/>
                <c:pt idx="0">
                  <c:v>91768.678</c:v>
                </c:pt>
                <c:pt idx="1">
                  <c:v>123002.94</c:v>
                </c:pt>
                <c:pt idx="2">
                  <c:v>141276.193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FC-45C0-93EE-DC9598E52E86}"/>
            </c:ext>
          </c:extLst>
        </c:ser>
        <c:ser>
          <c:idx val="7"/>
          <c:order val="7"/>
          <c:tx>
            <c:strRef>
              <c:f>'8.14'!$A$17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('8.14'!$B$17,'8.14'!$D$17,'8.14'!$F$17)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FC-45C0-93EE-DC9598E52E86}"/>
            </c:ext>
          </c:extLst>
        </c:ser>
        <c:ser>
          <c:idx val="8"/>
          <c:order val="8"/>
          <c:tx>
            <c:strRef>
              <c:f>'8.14'!$A$18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rgbClr val="262626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('8.14'!$B$18,'8.14'!$D$18,'8.14'!$F$18)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FC-45C0-93EE-DC9598E52E86}"/>
            </c:ext>
          </c:extLst>
        </c:ser>
        <c:ser>
          <c:idx val="9"/>
          <c:order val="9"/>
          <c:tx>
            <c:strRef>
              <c:f>'8.14'!$A$19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('8.14'!$B$19,'8.14'!$D$19,'8.14'!$F$19)</c:f>
              <c:numCache>
                <c:formatCode>#\ ##0.0</c:formatCode>
                <c:ptCount val="3"/>
                <c:pt idx="0">
                  <c:v>1911</c:v>
                </c:pt>
                <c:pt idx="1">
                  <c:v>1731</c:v>
                </c:pt>
                <c:pt idx="2">
                  <c:v>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FC-45C0-93EE-DC9598E52E86}"/>
            </c:ext>
          </c:extLst>
        </c:ser>
        <c:ser>
          <c:idx val="10"/>
          <c:order val="10"/>
          <c:tx>
            <c:strRef>
              <c:f>'8.14'!$A$20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('8.14'!$B$20,'8.14'!$D$20,'8.14'!$F$20)</c:f>
              <c:numCache>
                <c:formatCode>#\ ##0.0</c:formatCode>
                <c:ptCount val="3"/>
                <c:pt idx="0">
                  <c:v>1872</c:v>
                </c:pt>
                <c:pt idx="1">
                  <c:v>5532</c:v>
                </c:pt>
                <c:pt idx="2">
                  <c:v>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FC-45C0-93EE-DC9598E52E86}"/>
            </c:ext>
          </c:extLst>
        </c:ser>
        <c:ser>
          <c:idx val="11"/>
          <c:order val="11"/>
          <c:tx>
            <c:strRef>
              <c:f>'8.14'!$A$21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('8.14'!$B$21,'8.14'!$D$21,'8.14'!$F$21)</c:f>
              <c:numCache>
                <c:formatCode>#\ ##0.0</c:formatCode>
                <c:ptCount val="3"/>
                <c:pt idx="0">
                  <c:v>3240.5</c:v>
                </c:pt>
                <c:pt idx="1">
                  <c:v>2603.6</c:v>
                </c:pt>
                <c:pt idx="2">
                  <c:v>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FC-45C0-93EE-DC9598E52E86}"/>
            </c:ext>
          </c:extLst>
        </c:ser>
        <c:ser>
          <c:idx val="12"/>
          <c:order val="12"/>
          <c:tx>
            <c:strRef>
              <c:f>'8.14'!$A$22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rgbClr val="23315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('8.14'!$B$22,'8.14'!$D$22,'8.14'!$F$22)</c:f>
              <c:numCache>
                <c:formatCode>#\ ##0.0</c:formatCode>
                <c:ptCount val="3"/>
                <c:pt idx="0">
                  <c:v>12309</c:v>
                </c:pt>
                <c:pt idx="1">
                  <c:v>15397</c:v>
                </c:pt>
                <c:pt idx="2">
                  <c:v>13956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FC-45C0-93EE-DC9598E52E86}"/>
            </c:ext>
          </c:extLst>
        </c:ser>
        <c:ser>
          <c:idx val="13"/>
          <c:order val="13"/>
          <c:tx>
            <c:strRef>
              <c:f>'8.14'!$A$23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rgbClr val="E02C1F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('8.14'!$B$23,'8.14'!$D$23,'8.14'!$F$23)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FC-45C0-93EE-DC9598E52E86}"/>
            </c:ext>
          </c:extLst>
        </c:ser>
        <c:ser>
          <c:idx val="14"/>
          <c:order val="14"/>
          <c:tx>
            <c:strRef>
              <c:f>'8.14'!$A$24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rgbClr val="5A658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('8.14'!$B$24,'8.14'!$D$24,'8.14'!$F$24)</c:f>
              <c:numCache>
                <c:formatCode>#\ ##0.0</c:formatCode>
                <c:ptCount val="3"/>
                <c:pt idx="0">
                  <c:v>31.9</c:v>
                </c:pt>
                <c:pt idx="1">
                  <c:v>84.29</c:v>
                </c:pt>
                <c:pt idx="2">
                  <c:v>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FC-45C0-93EE-DC9598E52E86}"/>
            </c:ext>
          </c:extLst>
        </c:ser>
        <c:ser>
          <c:idx val="15"/>
          <c:order val="15"/>
          <c:tx>
            <c:strRef>
              <c:f>'8.14'!$A$25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8"/>
              </a:fgClr>
              <a:bgClr>
                <a:sysClr val="window" lastClr="FFFFFF"/>
              </a:bgClr>
            </a:pattFill>
          </c:spPr>
          <c:invertIfNegative val="0"/>
          <c:cat>
            <c:strRef>
              <c:f>'8.14'!$C$38:$E$38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('8.14'!$B$25,'8.14'!$D$25,'8.14'!$F$25)</c:f>
              <c:numCache>
                <c:formatCode>#\ ##0.0</c:formatCode>
                <c:ptCount val="3"/>
                <c:pt idx="0">
                  <c:v>76865.944999999992</c:v>
                </c:pt>
                <c:pt idx="1">
                  <c:v>103630.04899999998</c:v>
                </c:pt>
                <c:pt idx="2">
                  <c:v>133967.97099999993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EFC-45C0-93EE-DC9598E5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0467840"/>
        <c:axId val="290469376"/>
      </c:barChart>
      <c:catAx>
        <c:axId val="29046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469376"/>
        <c:crosses val="autoZero"/>
        <c:auto val="1"/>
        <c:lblAlgn val="ctr"/>
        <c:lblOffset val="100"/>
        <c:noMultiLvlLbl val="0"/>
      </c:catAx>
      <c:valAx>
        <c:axId val="2904693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0467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BD0-42E5-B52B-A07C1DB437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BD0-42E5-B52B-A07C1DB437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FBD0-42E5-B52B-A07C1DB437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FBD0-42E5-B52B-A07C1DB437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FBD0-42E5-B52B-A07C1DB437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FBD0-42E5-B52B-A07C1DB4377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D-FBD0-42E5-B52B-A07C1DB4377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F-FBD0-42E5-B52B-A07C1DB43778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FBD0-42E5-B52B-A07C1DB43778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2-FBD0-42E5-B52B-A07C1DB437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FBD0-42E5-B52B-A07C1DB437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6-FBD0-42E5-B52B-A07C1DB437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8-FBD0-42E5-B52B-A07C1DB437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A-FBD0-42E5-B52B-A07C1DB437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FBD0-42E5-B52B-A07C1DB4377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1E-FBD0-42E5-B52B-A07C1DB4377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20-FBD0-42E5-B52B-A07C1DB43778}"/>
              </c:ext>
            </c:extLst>
          </c:dPt>
          <c:cat>
            <c:numRef>
              <c:f>'8.5'!$O$27:$O$34</c:f>
              <c:numCache>
                <c:formatCode>#\ ##0.0</c:formatCode>
                <c:ptCount val="8"/>
              </c:numCache>
            </c:numRef>
          </c:cat>
          <c:val>
            <c:numRef>
              <c:f>'8.5'!$J$27:$J$34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1-FBD0-42E5-B52B-A07C1DB4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v krajích ČR </a:t>
            </a:r>
            <a:r>
              <a:rPr lang="en-US" sz="1000">
                <a:solidFill>
                  <a:schemeClr val="tx2"/>
                </a:solidFill>
              </a:rPr>
              <a:t>(</a:t>
            </a:r>
            <a:r>
              <a:rPr lang="cs-CZ" sz="1000">
                <a:solidFill>
                  <a:schemeClr val="tx2"/>
                </a:solidFill>
              </a:rPr>
              <a:t>TJ</a:t>
            </a:r>
            <a:r>
              <a:rPr lang="en-US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8.7522858821926803E-4"/>
          <c:y val="1.94125685426714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474996437257108E-2"/>
          <c:y val="0.10191598484902524"/>
          <c:w val="0.93207800450719913"/>
          <c:h val="0.82696930572298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'5.3'!$A$5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'5.3'!$B$5:$O$5</c:f>
              <c:numCache>
                <c:formatCode>#\ ##0.0</c:formatCode>
                <c:ptCount val="14"/>
                <c:pt idx="0">
                  <c:v>0</c:v>
                </c:pt>
                <c:pt idx="1">
                  <c:v>574.79050199999995</c:v>
                </c:pt>
                <c:pt idx="2">
                  <c:v>224.99386100000004</c:v>
                </c:pt>
                <c:pt idx="3">
                  <c:v>138.30496400000001</c:v>
                </c:pt>
                <c:pt idx="4">
                  <c:v>240.91333800000004</c:v>
                </c:pt>
                <c:pt idx="5">
                  <c:v>287.76402999999999</c:v>
                </c:pt>
                <c:pt idx="6">
                  <c:v>1.5366909999999998</c:v>
                </c:pt>
                <c:pt idx="7">
                  <c:v>325.73353999999995</c:v>
                </c:pt>
                <c:pt idx="8">
                  <c:v>22.337413000000002</c:v>
                </c:pt>
                <c:pt idx="9">
                  <c:v>20.435220999999999</c:v>
                </c:pt>
                <c:pt idx="10">
                  <c:v>372.93650299999996</c:v>
                </c:pt>
                <c:pt idx="11">
                  <c:v>557.30241300000012</c:v>
                </c:pt>
                <c:pt idx="12">
                  <c:v>488.17122300000005</c:v>
                </c:pt>
                <c:pt idx="13">
                  <c:v>270.19465799999995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3-4CEE-99A3-8A94D6647563}"/>
            </c:ext>
          </c:extLst>
        </c:ser>
        <c:ser>
          <c:idx val="1"/>
          <c:order val="1"/>
          <c:tx>
            <c:strRef>
              <c:f>'5.3'!$A$6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'5.3'!$B$6:$O$6</c:f>
              <c:numCache>
                <c:formatCode>#\ ##0.0</c:formatCode>
                <c:ptCount val="14"/>
                <c:pt idx="0">
                  <c:v>18.423758000000003</c:v>
                </c:pt>
                <c:pt idx="1">
                  <c:v>26.861900000000006</c:v>
                </c:pt>
                <c:pt idx="2">
                  <c:v>18.477709999999995</c:v>
                </c:pt>
                <c:pt idx="3">
                  <c:v>1.7969999999999999</c:v>
                </c:pt>
                <c:pt idx="4">
                  <c:v>15.169482999999996</c:v>
                </c:pt>
                <c:pt idx="5">
                  <c:v>11.335000000000001</c:v>
                </c:pt>
                <c:pt idx="6">
                  <c:v>2.1910799999999999</c:v>
                </c:pt>
                <c:pt idx="7">
                  <c:v>2.9727020000000004</c:v>
                </c:pt>
                <c:pt idx="8">
                  <c:v>11.909054999999999</c:v>
                </c:pt>
                <c:pt idx="9">
                  <c:v>17.391623000000006</c:v>
                </c:pt>
                <c:pt idx="10">
                  <c:v>14.53241</c:v>
                </c:pt>
                <c:pt idx="11">
                  <c:v>12.768493999999999</c:v>
                </c:pt>
                <c:pt idx="12">
                  <c:v>5.3029200000000003</c:v>
                </c:pt>
                <c:pt idx="13">
                  <c:v>2.8278900000000005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3-4CEE-99A3-8A94D6647563}"/>
            </c:ext>
          </c:extLst>
        </c:ser>
        <c:ser>
          <c:idx val="2"/>
          <c:order val="2"/>
          <c:tx>
            <c:strRef>
              <c:f>'5.3'!$A$7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'5.3'!$B$7:$O$7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6.3369999999999996E-2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1798.1592930000004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1.1073899999999999</c:v>
                </c:pt>
                <c:pt idx="13">
                  <c:v>36.965650000000004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F3-4CEE-99A3-8A94D6647563}"/>
            </c:ext>
          </c:extLst>
        </c:ser>
        <c:ser>
          <c:idx val="3"/>
          <c:order val="3"/>
          <c:tx>
            <c:strRef>
              <c:f>'5.3'!$A$8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'5.3'!$B$8:$O$8</c:f>
              <c:numCache>
                <c:formatCode>#\ ##0.0</c:formatCode>
                <c:ptCount val="14"/>
                <c:pt idx="0">
                  <c:v>0</c:v>
                </c:pt>
                <c:pt idx="1">
                  <c:v>3.5400000000000002E-3</c:v>
                </c:pt>
                <c:pt idx="2">
                  <c:v>1.1671240000000001</c:v>
                </c:pt>
                <c:pt idx="3">
                  <c:v>0</c:v>
                </c:pt>
                <c:pt idx="4">
                  <c:v>8.5788000000000003E-2</c:v>
                </c:pt>
                <c:pt idx="5">
                  <c:v>6.9800000000000001E-2</c:v>
                </c:pt>
                <c:pt idx="6">
                  <c:v>3.5099999999999999E-2</c:v>
                </c:pt>
                <c:pt idx="7">
                  <c:v>0</c:v>
                </c:pt>
                <c:pt idx="8">
                  <c:v>0</c:v>
                </c:pt>
                <c:pt idx="9">
                  <c:v>2.2919999999999998</c:v>
                </c:pt>
                <c:pt idx="10">
                  <c:v>0.69277</c:v>
                </c:pt>
                <c:pt idx="11">
                  <c:v>1.7462330000000001</c:v>
                </c:pt>
                <c:pt idx="12">
                  <c:v>0.25978999999999997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3-4CEE-99A3-8A94D6647563}"/>
            </c:ext>
          </c:extLst>
        </c:ser>
        <c:ser>
          <c:idx val="4"/>
          <c:order val="4"/>
          <c:tx>
            <c:strRef>
              <c:f>'5.3'!$A$9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'5.3'!$B$9:$O$9</c:f>
              <c:numCache>
                <c:formatCode>#\ ##0.0</c:formatCode>
                <c:ptCount val="14"/>
                <c:pt idx="0">
                  <c:v>4.4338200000000008</c:v>
                </c:pt>
                <c:pt idx="1">
                  <c:v>0</c:v>
                </c:pt>
                <c:pt idx="2">
                  <c:v>0</c:v>
                </c:pt>
                <c:pt idx="3">
                  <c:v>0.70643699999999998</c:v>
                </c:pt>
                <c:pt idx="4">
                  <c:v>0.34361999999999998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0.505</c:v>
                </c:pt>
                <c:pt idx="11">
                  <c:v>0</c:v>
                </c:pt>
                <c:pt idx="12">
                  <c:v>1.2926</c:v>
                </c:pt>
                <c:pt idx="13">
                  <c:v>1.192453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F3-4CEE-99A3-8A94D6647563}"/>
            </c:ext>
          </c:extLst>
        </c:ser>
        <c:ser>
          <c:idx val="5"/>
          <c:order val="5"/>
          <c:tx>
            <c:strRef>
              <c:f>'5.3'!$A$10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'5.3'!$B$10:$O$10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1.5633999999999999E-2</c:v>
                </c:pt>
                <c:pt idx="4">
                  <c:v>1.66E-2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6.0000000000000001E-3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F3-4CEE-99A3-8A94D6647563}"/>
            </c:ext>
          </c:extLst>
        </c:ser>
        <c:ser>
          <c:idx val="6"/>
          <c:order val="6"/>
          <c:tx>
            <c:strRef>
              <c:f>'5.3'!$A$11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'5.3'!$B$11:$O$11</c:f>
              <c:numCache>
                <c:formatCode>#\ ##0.0</c:formatCode>
                <c:ptCount val="14"/>
                <c:pt idx="0">
                  <c:v>0</c:v>
                </c:pt>
                <c:pt idx="1">
                  <c:v>373.51379400000008</c:v>
                </c:pt>
                <c:pt idx="2">
                  <c:v>5.02942</c:v>
                </c:pt>
                <c:pt idx="3">
                  <c:v>726.97634400000004</c:v>
                </c:pt>
                <c:pt idx="4">
                  <c:v>64.071324000000004</c:v>
                </c:pt>
                <c:pt idx="5">
                  <c:v>267.70105999999998</c:v>
                </c:pt>
                <c:pt idx="6">
                  <c:v>19.829018999999999</c:v>
                </c:pt>
                <c:pt idx="7">
                  <c:v>81.691950000000006</c:v>
                </c:pt>
                <c:pt idx="8">
                  <c:v>453.41271899999992</c:v>
                </c:pt>
                <c:pt idx="9">
                  <c:v>1236.6155729999998</c:v>
                </c:pt>
                <c:pt idx="10">
                  <c:v>703.79842199999996</c:v>
                </c:pt>
                <c:pt idx="11">
                  <c:v>3971.086961</c:v>
                </c:pt>
                <c:pt idx="12">
                  <c:v>2721.0685319999998</c:v>
                </c:pt>
                <c:pt idx="13">
                  <c:v>356.04781099999997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F3-4CEE-99A3-8A94D6647563}"/>
            </c:ext>
          </c:extLst>
        </c:ser>
        <c:ser>
          <c:idx val="7"/>
          <c:order val="7"/>
          <c:tx>
            <c:strRef>
              <c:f>'5.3'!$A$12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'5.3'!$B$12:$O$12</c:f>
              <c:numCache>
                <c:formatCode>#\ ##0.0</c:formatCode>
                <c:ptCount val="14"/>
                <c:pt idx="0">
                  <c:v>0</c:v>
                </c:pt>
                <c:pt idx="1">
                  <c:v>300.08535999999998</c:v>
                </c:pt>
                <c:pt idx="2">
                  <c:v>0</c:v>
                </c:pt>
                <c:pt idx="3">
                  <c:v>0</c:v>
                </c:pt>
                <c:pt idx="4">
                  <c:v>12.316689999999999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3-4CEE-99A3-8A94D6647563}"/>
            </c:ext>
          </c:extLst>
        </c:ser>
        <c:ser>
          <c:idx val="8"/>
          <c:order val="8"/>
          <c:tx>
            <c:strRef>
              <c:f>'5.3'!$A$13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'5.3'!$B$13:$O$13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F3-4CEE-99A3-8A94D6647563}"/>
            </c:ext>
          </c:extLst>
        </c:ser>
        <c:ser>
          <c:idx val="9"/>
          <c:order val="9"/>
          <c:tx>
            <c:strRef>
              <c:f>'5.3'!$A$14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'5.3'!$B$14:$O$14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22.245638</c:v>
                </c:pt>
                <c:pt idx="3">
                  <c:v>0</c:v>
                </c:pt>
                <c:pt idx="4">
                  <c:v>3.7571370000000002</c:v>
                </c:pt>
                <c:pt idx="5">
                  <c:v>0</c:v>
                </c:pt>
                <c:pt idx="6">
                  <c:v>0.93100000000000005</c:v>
                </c:pt>
                <c:pt idx="7">
                  <c:v>174.66288</c:v>
                </c:pt>
                <c:pt idx="8">
                  <c:v>0</c:v>
                </c:pt>
                <c:pt idx="9">
                  <c:v>10.771000000000001</c:v>
                </c:pt>
                <c:pt idx="10">
                  <c:v>0</c:v>
                </c:pt>
                <c:pt idx="11">
                  <c:v>246.108</c:v>
                </c:pt>
                <c:pt idx="12">
                  <c:v>0.89665000000000006</c:v>
                </c:pt>
                <c:pt idx="13">
                  <c:v>5.7640000000000002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F3-4CEE-99A3-8A94D6647563}"/>
            </c:ext>
          </c:extLst>
        </c:ser>
        <c:ser>
          <c:idx val="10"/>
          <c:order val="10"/>
          <c:tx>
            <c:strRef>
              <c:f>'5.3'!$A$15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'5.3'!$B$15:$O$15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5.5420319999999998</c:v>
                </c:pt>
                <c:pt idx="12">
                  <c:v>0</c:v>
                </c:pt>
                <c:pt idx="13">
                  <c:v>13.302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F3-4CEE-99A3-8A94D6647563}"/>
            </c:ext>
          </c:extLst>
        </c:ser>
        <c:ser>
          <c:idx val="11"/>
          <c:order val="11"/>
          <c:tx>
            <c:strRef>
              <c:f>'5.3'!$A$16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'5.3'!$B$16:$O$16</c:f>
              <c:numCache>
                <c:formatCode>#\ ##0.0</c:formatCode>
                <c:ptCount val="14"/>
                <c:pt idx="0">
                  <c:v>254.54499999999999</c:v>
                </c:pt>
                <c:pt idx="1">
                  <c:v>2.2038479999999998</c:v>
                </c:pt>
                <c:pt idx="2">
                  <c:v>242.32772</c:v>
                </c:pt>
                <c:pt idx="3">
                  <c:v>0</c:v>
                </c:pt>
                <c:pt idx="4">
                  <c:v>3.0657299999999998</c:v>
                </c:pt>
                <c:pt idx="5">
                  <c:v>0</c:v>
                </c:pt>
                <c:pt idx="6">
                  <c:v>127.818</c:v>
                </c:pt>
                <c:pt idx="7">
                  <c:v>11.394</c:v>
                </c:pt>
                <c:pt idx="8">
                  <c:v>136.03671800000001</c:v>
                </c:pt>
                <c:pt idx="9">
                  <c:v>0</c:v>
                </c:pt>
                <c:pt idx="10">
                  <c:v>102.365151</c:v>
                </c:pt>
                <c:pt idx="11">
                  <c:v>14.21</c:v>
                </c:pt>
                <c:pt idx="12">
                  <c:v>0</c:v>
                </c:pt>
                <c:pt idx="13">
                  <c:v>8.6291000000000011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F3-4CEE-99A3-8A94D6647563}"/>
            </c:ext>
          </c:extLst>
        </c:ser>
        <c:ser>
          <c:idx val="12"/>
          <c:order val="12"/>
          <c:tx>
            <c:strRef>
              <c:f>'5.3'!$A$17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'5.3'!$B$17:$O$17</c:f>
              <c:numCache>
                <c:formatCode>#\ ##0.0</c:formatCode>
                <c:ptCount val="14"/>
                <c:pt idx="0">
                  <c:v>0</c:v>
                </c:pt>
                <c:pt idx="1">
                  <c:v>0.241817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414.31924700000002</c:v>
                </c:pt>
                <c:pt idx="8">
                  <c:v>0</c:v>
                </c:pt>
                <c:pt idx="9">
                  <c:v>0</c:v>
                </c:pt>
                <c:pt idx="10">
                  <c:v>0.05</c:v>
                </c:pt>
                <c:pt idx="11">
                  <c:v>150.39717999999999</c:v>
                </c:pt>
                <c:pt idx="12">
                  <c:v>19.2</c:v>
                </c:pt>
                <c:pt idx="13">
                  <c:v>41.661999999999999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F3-4CEE-99A3-8A94D6647563}"/>
            </c:ext>
          </c:extLst>
        </c:ser>
        <c:ser>
          <c:idx val="13"/>
          <c:order val="13"/>
          <c:tx>
            <c:strRef>
              <c:f>'5.3'!$A$18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'5.3'!$B$18:$O$18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F3-4CEE-99A3-8A94D6647563}"/>
            </c:ext>
          </c:extLst>
        </c:ser>
        <c:ser>
          <c:idx val="14"/>
          <c:order val="14"/>
          <c:tx>
            <c:strRef>
              <c:f>'5.3'!$A$19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'5.3'!$B$19:$O$19</c:f>
              <c:numCache>
                <c:formatCode>#\ ##0.0</c:formatCode>
                <c:ptCount val="14"/>
                <c:pt idx="0">
                  <c:v>0</c:v>
                </c:pt>
                <c:pt idx="1">
                  <c:v>6.1701540000000001</c:v>
                </c:pt>
                <c:pt idx="2">
                  <c:v>6.5942000000000001E-2</c:v>
                </c:pt>
                <c:pt idx="3">
                  <c:v>0</c:v>
                </c:pt>
                <c:pt idx="4">
                  <c:v>6.7000000000000004E-2</c:v>
                </c:pt>
                <c:pt idx="5">
                  <c:v>1.9343700000000001</c:v>
                </c:pt>
                <c:pt idx="6">
                  <c:v>1.0700049999999999</c:v>
                </c:pt>
                <c:pt idx="7">
                  <c:v>23.514931000000001</c:v>
                </c:pt>
                <c:pt idx="8">
                  <c:v>4.5623770000000006</c:v>
                </c:pt>
                <c:pt idx="9">
                  <c:v>9.9349000000000007E-2</c:v>
                </c:pt>
                <c:pt idx="10">
                  <c:v>0.12684899999999999</c:v>
                </c:pt>
                <c:pt idx="11">
                  <c:v>8.5235009999999996</c:v>
                </c:pt>
                <c:pt idx="12">
                  <c:v>0.82873600000000014</c:v>
                </c:pt>
                <c:pt idx="13">
                  <c:v>0.19069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F3-4CEE-99A3-8A94D6647563}"/>
            </c:ext>
          </c:extLst>
        </c:ser>
        <c:ser>
          <c:idx val="15"/>
          <c:order val="15"/>
          <c:tx>
            <c:strRef>
              <c:f>'5.3'!$A$20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'5.3'!$B$20:$O$20</c:f>
              <c:numCache>
                <c:formatCode>#\ ##0.0</c:formatCode>
                <c:ptCount val="14"/>
                <c:pt idx="0">
                  <c:v>985.4043019999998</c:v>
                </c:pt>
                <c:pt idx="1">
                  <c:v>170.27739199999999</c:v>
                </c:pt>
                <c:pt idx="2">
                  <c:v>1210.5826750000001</c:v>
                </c:pt>
                <c:pt idx="3">
                  <c:v>241.04453600000002</c:v>
                </c:pt>
                <c:pt idx="4">
                  <c:v>223.4306279999999</c:v>
                </c:pt>
                <c:pt idx="5">
                  <c:v>312.36661499999997</c:v>
                </c:pt>
                <c:pt idx="6">
                  <c:v>477.54207000000002</c:v>
                </c:pt>
                <c:pt idx="7">
                  <c:v>913.70049900000015</c:v>
                </c:pt>
                <c:pt idx="8">
                  <c:v>402.83299800000003</c:v>
                </c:pt>
                <c:pt idx="9">
                  <c:v>130.28598399999998</c:v>
                </c:pt>
                <c:pt idx="10">
                  <c:v>205.27351900000008</c:v>
                </c:pt>
                <c:pt idx="11">
                  <c:v>1256.0153240000006</c:v>
                </c:pt>
                <c:pt idx="12">
                  <c:v>367.59424000000001</c:v>
                </c:pt>
                <c:pt idx="13">
                  <c:v>314.46396500000014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CF3-4CEE-99A3-8A94D664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878848"/>
        <c:axId val="232880384"/>
      </c:barChart>
      <c:catAx>
        <c:axId val="23287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32880384"/>
        <c:crosses val="autoZero"/>
        <c:auto val="1"/>
        <c:lblAlgn val="ctr"/>
        <c:lblOffset val="100"/>
        <c:noMultiLvlLbl val="0"/>
      </c:catAx>
      <c:valAx>
        <c:axId val="232880384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878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F2A-44FE-A1F9-81F9253ED128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F2A-44FE-A1F9-81F9253ED128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F2A-44FE-A1F9-81F9253ED128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F2A-44FE-A1F9-81F9253ED128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F2A-44FE-A1F9-81F9253ED128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F2A-44FE-A1F9-81F9253ED128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F2A-44FE-A1F9-81F9253ED128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F2A-44FE-A1F9-81F9253ED128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F2A-44FE-A1F9-81F9253ED128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F2A-44FE-A1F9-81F9253ED128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F2A-44FE-A1F9-81F9253ED128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F2A-44FE-A1F9-81F9253ED128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F2A-44FE-A1F9-81F9253ED128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F2A-44FE-A1F9-81F9253ED128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F2A-44FE-A1F9-81F9253ED128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FF2A-44FE-A1F9-81F9253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Výroba tepla netto a výroba tepla z KVET podle paliv (TJ)</a:t>
            </a:r>
          </a:p>
        </c:rich>
      </c:tx>
      <c:layout>
        <c:manualLayout>
          <c:xMode val="edge"/>
          <c:yMode val="edge"/>
          <c:x val="2.5527497369253281E-5"/>
          <c:y val="2.518891687657430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'9'!$A$6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('9'!$B$6,'9'!$C$6,'9'!$E$6,'9'!$F$6,'9'!$H$6,'9'!$I$6)</c:f>
              <c:numCache>
                <c:formatCode>#\ ##0.0</c:formatCode>
                <c:ptCount val="6"/>
                <c:pt idx="0">
                  <c:v>1955.3967649999993</c:v>
                </c:pt>
                <c:pt idx="1">
                  <c:v>1480.4265480000001</c:v>
                </c:pt>
                <c:pt idx="2">
                  <c:v>2682.5358130000009</c:v>
                </c:pt>
                <c:pt idx="3">
                  <c:v>2116.0523550000003</c:v>
                </c:pt>
                <c:pt idx="4">
                  <c:v>2874.1960289999993</c:v>
                </c:pt>
                <c:pt idx="5">
                  <c:v>2120.3617179999997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E-4FD0-8E82-17407FA0E629}"/>
            </c:ext>
          </c:extLst>
        </c:ser>
        <c:ser>
          <c:idx val="1"/>
          <c:order val="1"/>
          <c:tx>
            <c:strRef>
              <c:f>'9'!$A$7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('9'!$B$7,'9'!$C$7,'9'!$E$7,'9'!$F$7,'9'!$H$7,'9'!$I$7)</c:f>
              <c:numCache>
                <c:formatCode>#\ ##0.0</c:formatCode>
                <c:ptCount val="6"/>
                <c:pt idx="0">
                  <c:v>182.184088</c:v>
                </c:pt>
                <c:pt idx="1">
                  <c:v>168.62453600000006</c:v>
                </c:pt>
                <c:pt idx="2">
                  <c:v>208.01356799999994</c:v>
                </c:pt>
                <c:pt idx="3">
                  <c:v>195.34071999999998</c:v>
                </c:pt>
                <c:pt idx="4">
                  <c:v>225.75833300000008</c:v>
                </c:pt>
                <c:pt idx="5">
                  <c:v>212.51398300000002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FD0-8E82-17407FA0E629}"/>
            </c:ext>
          </c:extLst>
        </c:ser>
        <c:ser>
          <c:idx val="2"/>
          <c:order val="2"/>
          <c:tx>
            <c:strRef>
              <c:f>'9'!$A$8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('9'!$B$8,'9'!$C$8,'9'!$E$8,'9'!$F$8,'9'!$H$8,'9'!$I$8)</c:f>
              <c:numCache>
                <c:formatCode>#\ ##0.0</c:formatCode>
                <c:ptCount val="6"/>
                <c:pt idx="0">
                  <c:v>688.79065100000003</c:v>
                </c:pt>
                <c:pt idx="1">
                  <c:v>507.87701299999992</c:v>
                </c:pt>
                <c:pt idx="2">
                  <c:v>845.010581</c:v>
                </c:pt>
                <c:pt idx="3">
                  <c:v>688.33203000000003</c:v>
                </c:pt>
                <c:pt idx="4">
                  <c:v>874.88528100000008</c:v>
                </c:pt>
                <c:pt idx="5">
                  <c:v>736.17214299999989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E-4FD0-8E82-17407FA0E629}"/>
            </c:ext>
          </c:extLst>
        </c:ser>
        <c:ser>
          <c:idx val="3"/>
          <c:order val="3"/>
          <c:tx>
            <c:strRef>
              <c:f>'9'!$A$9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('9'!$B$9,'9'!$C$9,'9'!$E$9,'9'!$F$9,'9'!$H$9,'9'!$I$9)</c:f>
              <c:numCache>
                <c:formatCode>#\ ##0.0</c:formatCode>
                <c:ptCount val="6"/>
                <c:pt idx="0">
                  <c:v>4.938714</c:v>
                </c:pt>
                <c:pt idx="1">
                  <c:v>0</c:v>
                </c:pt>
                <c:pt idx="2">
                  <c:v>2.7984359999999997</c:v>
                </c:pt>
                <c:pt idx="3">
                  <c:v>0</c:v>
                </c:pt>
                <c:pt idx="4">
                  <c:v>3.1025699999999996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E-4FD0-8E82-17407FA0E629}"/>
            </c:ext>
          </c:extLst>
        </c:ser>
        <c:ser>
          <c:idx val="4"/>
          <c:order val="4"/>
          <c:tx>
            <c:strRef>
              <c:f>'9'!$A$10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('9'!$B$10,'9'!$C$10,'9'!$E$10,'9'!$F$10,'9'!$H$10,'9'!$I$10)</c:f>
              <c:numCache>
                <c:formatCode>#\ ##0.0</c:formatCode>
                <c:ptCount val="6"/>
                <c:pt idx="0">
                  <c:v>4.2277399999999998</c:v>
                </c:pt>
                <c:pt idx="1">
                  <c:v>0</c:v>
                </c:pt>
                <c:pt idx="2">
                  <c:v>2.9491080000000003</c:v>
                </c:pt>
                <c:pt idx="3">
                  <c:v>0</c:v>
                </c:pt>
                <c:pt idx="4">
                  <c:v>2.9640489999999997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1E-4FD0-8E82-17407FA0E629}"/>
            </c:ext>
          </c:extLst>
        </c:ser>
        <c:ser>
          <c:idx val="5"/>
          <c:order val="5"/>
          <c:tx>
            <c:strRef>
              <c:f>'9'!$A$11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('9'!$B$11,'9'!$C$11,'9'!$E$11,'9'!$F$11,'9'!$H$11,'9'!$I$11)</c:f>
              <c:numCache>
                <c:formatCode>#\ ##0.0</c:formatCode>
                <c:ptCount val="6"/>
                <c:pt idx="0">
                  <c:v>1.966E-2</c:v>
                </c:pt>
                <c:pt idx="1">
                  <c:v>0</c:v>
                </c:pt>
                <c:pt idx="2">
                  <c:v>1.0614999999999999E-2</c:v>
                </c:pt>
                <c:pt idx="3">
                  <c:v>0</c:v>
                </c:pt>
                <c:pt idx="4">
                  <c:v>8.9589999999999999E-3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1E-4FD0-8E82-17407FA0E629}"/>
            </c:ext>
          </c:extLst>
        </c:ser>
        <c:ser>
          <c:idx val="6"/>
          <c:order val="6"/>
          <c:tx>
            <c:strRef>
              <c:f>'9'!$A$12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('9'!$B$12,'9'!$C$12,'9'!$E$12,'9'!$F$12,'9'!$H$12,'9'!$I$12)</c:f>
              <c:numCache>
                <c:formatCode>#\ ##0.0</c:formatCode>
                <c:ptCount val="6"/>
                <c:pt idx="0">
                  <c:v>3764.0197249999997</c:v>
                </c:pt>
                <c:pt idx="1">
                  <c:v>3181.320103</c:v>
                </c:pt>
                <c:pt idx="2">
                  <c:v>5043.4314640000002</c:v>
                </c:pt>
                <c:pt idx="3">
                  <c:v>4341.8615449999998</c:v>
                </c:pt>
                <c:pt idx="4">
                  <c:v>5875.7524209999983</c:v>
                </c:pt>
                <c:pt idx="5">
                  <c:v>5270.1549339999983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1E-4FD0-8E82-17407FA0E629}"/>
            </c:ext>
          </c:extLst>
        </c:ser>
        <c:ser>
          <c:idx val="7"/>
          <c:order val="7"/>
          <c:tx>
            <c:strRef>
              <c:f>'9'!$A$13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('9'!$B$13,'9'!$C$13,'9'!$E$13,'9'!$F$13,'9'!$H$13,'9'!$I$13)</c:f>
              <c:numCache>
                <c:formatCode>#\ ##0.0</c:formatCode>
                <c:ptCount val="6"/>
                <c:pt idx="0">
                  <c:v>162.31100000000001</c:v>
                </c:pt>
                <c:pt idx="1">
                  <c:v>0</c:v>
                </c:pt>
                <c:pt idx="2">
                  <c:v>193.78</c:v>
                </c:pt>
                <c:pt idx="3">
                  <c:v>0</c:v>
                </c:pt>
                <c:pt idx="4">
                  <c:v>205.114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1E-4FD0-8E82-17407FA0E629}"/>
            </c:ext>
          </c:extLst>
        </c:ser>
        <c:ser>
          <c:idx val="8"/>
          <c:order val="8"/>
          <c:tx>
            <c:strRef>
              <c:f>'9'!$A$14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('9'!$B$14,'9'!$C$14,'9'!$E$14,'9'!$F$14,'9'!$H$14,'9'!$I$14)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1E-4FD0-8E82-17407FA0E629}"/>
            </c:ext>
          </c:extLst>
        </c:ser>
        <c:ser>
          <c:idx val="9"/>
          <c:order val="9"/>
          <c:tx>
            <c:strRef>
              <c:f>'9'!$A$15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('9'!$B$15,'9'!$C$15,'9'!$E$15,'9'!$F$15,'9'!$H$15,'9'!$I$15)</c:f>
              <c:numCache>
                <c:formatCode>#\ ##0.0</c:formatCode>
                <c:ptCount val="6"/>
                <c:pt idx="0">
                  <c:v>575.84916299999998</c:v>
                </c:pt>
                <c:pt idx="1">
                  <c:v>43.038630000000005</c:v>
                </c:pt>
                <c:pt idx="2">
                  <c:v>548.53419699999995</c:v>
                </c:pt>
                <c:pt idx="3">
                  <c:v>63.660788999999994</c:v>
                </c:pt>
                <c:pt idx="4">
                  <c:v>627.5679419999999</c:v>
                </c:pt>
                <c:pt idx="5">
                  <c:v>76.131599000000008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1E-4FD0-8E82-17407FA0E629}"/>
            </c:ext>
          </c:extLst>
        </c:ser>
        <c:ser>
          <c:idx val="10"/>
          <c:order val="10"/>
          <c:tx>
            <c:strRef>
              <c:f>'9'!$A$16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('9'!$B$16,'9'!$C$16,'9'!$E$16,'9'!$F$16,'9'!$H$16,'9'!$I$16)</c:f>
              <c:numCache>
                <c:formatCode>#\ ##0.0</c:formatCode>
                <c:ptCount val="6"/>
                <c:pt idx="0">
                  <c:v>16.304936999999999</c:v>
                </c:pt>
                <c:pt idx="1">
                  <c:v>2.8826510000000001</c:v>
                </c:pt>
                <c:pt idx="2">
                  <c:v>32.851813</c:v>
                </c:pt>
                <c:pt idx="3">
                  <c:v>15.262539</c:v>
                </c:pt>
                <c:pt idx="4">
                  <c:v>37.531440000000003</c:v>
                </c:pt>
                <c:pt idx="5">
                  <c:v>13.419185000000001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1E-4FD0-8E82-17407FA0E629}"/>
            </c:ext>
          </c:extLst>
        </c:ser>
        <c:ser>
          <c:idx val="11"/>
          <c:order val="11"/>
          <c:tx>
            <c:strRef>
              <c:f>'9'!$A$17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('9'!$B$17,'9'!$C$17,'9'!$E$17,'9'!$F$17,'9'!$H$17,'9'!$I$17)</c:f>
              <c:numCache>
                <c:formatCode>#\ ##0.0</c:formatCode>
                <c:ptCount val="6"/>
                <c:pt idx="0">
                  <c:v>322.85840200000001</c:v>
                </c:pt>
                <c:pt idx="1">
                  <c:v>179.629278</c:v>
                </c:pt>
                <c:pt idx="2">
                  <c:v>340.46483199999994</c:v>
                </c:pt>
                <c:pt idx="3">
                  <c:v>263.18490300000002</c:v>
                </c:pt>
                <c:pt idx="4">
                  <c:v>364.92282799999998</c:v>
                </c:pt>
                <c:pt idx="5">
                  <c:v>297.24533500000001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1E-4FD0-8E82-17407FA0E629}"/>
            </c:ext>
          </c:extLst>
        </c:ser>
        <c:ser>
          <c:idx val="12"/>
          <c:order val="12"/>
          <c:tx>
            <c:strRef>
              <c:f>'9'!$A$18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('9'!$B$18,'9'!$C$18,'9'!$E$18,'9'!$F$18,'9'!$H$18,'9'!$I$18)</c:f>
              <c:numCache>
                <c:formatCode>#\ ##0.0</c:formatCode>
                <c:ptCount val="6"/>
                <c:pt idx="0">
                  <c:v>529.96628800000008</c:v>
                </c:pt>
                <c:pt idx="1">
                  <c:v>284.441822</c:v>
                </c:pt>
                <c:pt idx="2">
                  <c:v>509.32751900000011</c:v>
                </c:pt>
                <c:pt idx="3">
                  <c:v>265.04045300000001</c:v>
                </c:pt>
                <c:pt idx="4">
                  <c:v>531.78263400000003</c:v>
                </c:pt>
                <c:pt idx="5">
                  <c:v>317.74217400000003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1E-4FD0-8E82-17407FA0E629}"/>
            </c:ext>
          </c:extLst>
        </c:ser>
        <c:ser>
          <c:idx val="13"/>
          <c:order val="13"/>
          <c:tx>
            <c:strRef>
              <c:f>'9'!$A$19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('9'!$B$19,'9'!$C$19,'9'!$E$19,'9'!$F$19,'9'!$H$19,'9'!$I$19)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1E-4FD0-8E82-17407FA0E629}"/>
            </c:ext>
          </c:extLst>
        </c:ser>
        <c:ser>
          <c:idx val="14"/>
          <c:order val="14"/>
          <c:tx>
            <c:strRef>
              <c:f>'9'!$A$20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('9'!$B$20,'9'!$C$20,'9'!$E$20,'9'!$F$20,'9'!$H$20,'9'!$I$20)</c:f>
              <c:numCache>
                <c:formatCode>#\ ##0.0</c:formatCode>
                <c:ptCount val="6"/>
                <c:pt idx="0">
                  <c:v>13.209702</c:v>
                </c:pt>
                <c:pt idx="1">
                  <c:v>3.7821799999999999</c:v>
                </c:pt>
                <c:pt idx="2">
                  <c:v>23.90456600000001</c:v>
                </c:pt>
                <c:pt idx="3">
                  <c:v>3.3101709999999995</c:v>
                </c:pt>
                <c:pt idx="4">
                  <c:v>26.191024000000006</c:v>
                </c:pt>
                <c:pt idx="5">
                  <c:v>2.8452509999999998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1E-4FD0-8E82-17407FA0E629}"/>
            </c:ext>
          </c:extLst>
        </c:ser>
        <c:ser>
          <c:idx val="15"/>
          <c:order val="15"/>
          <c:tx>
            <c:strRef>
              <c:f>'9'!$A$21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multiLvlStrRef>
              <c:f>('9'!$B$25:$C$26,'9'!$D$25:$E$26,'9'!$F$25:$G$26)</c:f>
              <c:multiLvlStrCache>
                <c:ptCount val="6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</c:lvl>
                <c:lvl>
                  <c:pt idx="0">
                    <c:v>Říjen</c:v>
                  </c:pt>
                  <c:pt idx="2">
                    <c:v>Listopad</c:v>
                  </c:pt>
                  <c:pt idx="4">
                    <c:v>Prosinec</c:v>
                  </c:pt>
                </c:lvl>
              </c:multiLvlStrCache>
            </c:multiLvlStrRef>
          </c:cat>
          <c:val>
            <c:numRef>
              <c:f>('9'!$B$21,'9'!$C$21,'9'!$E$21,'9'!$F$21,'9'!$H$21,'9'!$I$21)</c:f>
              <c:numCache>
                <c:formatCode>#\ ##0.0</c:formatCode>
                <c:ptCount val="6"/>
                <c:pt idx="0">
                  <c:v>2738.8034429999998</c:v>
                </c:pt>
                <c:pt idx="1">
                  <c:v>1088.0180939999984</c:v>
                </c:pt>
                <c:pt idx="2">
                  <c:v>3444.6130300000018</c:v>
                </c:pt>
                <c:pt idx="3">
                  <c:v>1257.1553760000022</c:v>
                </c:pt>
                <c:pt idx="4">
                  <c:v>3942.9476180000029</c:v>
                </c:pt>
                <c:pt idx="5">
                  <c:v>1381.1391469999994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1E-4FD0-8E82-17407FA0E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475072"/>
        <c:axId val="295476608"/>
      </c:barChart>
      <c:catAx>
        <c:axId val="2954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95476608"/>
        <c:crosses val="autoZero"/>
        <c:auto val="1"/>
        <c:lblAlgn val="ctr"/>
        <c:lblOffset val="100"/>
        <c:noMultiLvlLbl val="0"/>
      </c:catAx>
      <c:valAx>
        <c:axId val="2954766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547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paliv na výrobě tepla z KVET</a:t>
            </a:r>
          </a:p>
        </c:rich>
      </c:tx>
      <c:layout>
        <c:manualLayout>
          <c:xMode val="edge"/>
          <c:yMode val="edge"/>
          <c:x val="1.2365513134387615E-2"/>
          <c:y val="1.42483704925473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27201746840469"/>
          <c:y val="0.12741290273775357"/>
          <c:w val="0.56024199194582802"/>
          <c:h val="0.882952844502265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4B4-4EC7-B98F-E0BEFB0BE8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4B4-4EC7-B98F-E0BEFB0BE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4B4-4EC7-B98F-E0BEFB0BE8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64B4-4EC7-B98F-E0BEFB0BE8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C-64B4-4EC7-B98F-E0BEFB0BE867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64B4-4EC7-B98F-E0BEFB0BE867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D-64B4-4EC7-B98F-E0BEFB0BE86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E-64B4-4EC7-B98F-E0BEFB0BE867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F-64B4-4EC7-B98F-E0BEFB0BE867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10-64B4-4EC7-B98F-E0BEFB0BE867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A-8459-4506-9FF0-C9D71A85D7B8}"/>
              </c:ext>
            </c:extLst>
          </c:dPt>
          <c:dPt>
            <c:idx val="12"/>
            <c:bubble3D val="0"/>
            <c:spPr>
              <a:pattFill prst="ltUpDiag">
                <a:fgClr>
                  <a:schemeClr val="tx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8459-4506-9FF0-C9D71A85D7B8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64B4-4EC7-B98F-E0BEFB0BE867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64B4-4EC7-B98F-E0BEFB0BE867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6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64B4-4EC7-B98F-E0BEFB0BE867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4B4-4EC7-B98F-E0BEFB0BE8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B4-4EC7-B98F-E0BEFB0BE8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B4-4EC7-B98F-E0BEFB0BE8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B4-4EC7-B98F-E0BEFB0BE86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4B4-4EC7-B98F-E0BEFB0BE8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B4-4EC7-B98F-E0BEFB0BE8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B4-4EC7-B98F-E0BEFB0BE867}"/>
                </c:ext>
              </c:extLst>
            </c:dLbl>
            <c:dLbl>
              <c:idx val="9"/>
              <c:layout>
                <c:manualLayout>
                  <c:x val="-0.15155980502437194"/>
                  <c:y val="-2.265608294973717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B4-4EC7-B98F-E0BEFB0BE8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B4-4EC7-B98F-E0BEFB0BE867}"/>
                </c:ext>
              </c:extLst>
            </c:dLbl>
            <c:dLbl>
              <c:idx val="12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459-4506-9FF0-C9D71A85D7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B4-4EC7-B98F-E0BEFB0BE8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B4-4EC7-B98F-E0BEFB0BE867}"/>
                </c:ext>
              </c:extLst>
            </c:dLbl>
            <c:dLbl>
              <c:idx val="15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4B4-4EC7-B98F-E0BEFB0BE86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'9'!$A$6:$A$21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'9'!$L$6:$L$21</c:f>
              <c:numCache>
                <c:formatCode>#\ ##0.0</c:formatCode>
                <c:ptCount val="16"/>
                <c:pt idx="0">
                  <c:v>5716.8406209999994</c:v>
                </c:pt>
                <c:pt idx="1">
                  <c:v>576.47923900000012</c:v>
                </c:pt>
                <c:pt idx="2">
                  <c:v>1932.3811859999996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12793.336581999998</c:v>
                </c:pt>
                <c:pt idx="7">
                  <c:v>0</c:v>
                </c:pt>
                <c:pt idx="8">
                  <c:v>0</c:v>
                </c:pt>
                <c:pt idx="9">
                  <c:v>182.83101800000003</c:v>
                </c:pt>
                <c:pt idx="10">
                  <c:v>31.564374999999998</c:v>
                </c:pt>
                <c:pt idx="11">
                  <c:v>740.05951600000003</c:v>
                </c:pt>
                <c:pt idx="12">
                  <c:v>867.22444900000005</c:v>
                </c:pt>
                <c:pt idx="13">
                  <c:v>0</c:v>
                </c:pt>
                <c:pt idx="14">
                  <c:v>9.9376019999999983</c:v>
                </c:pt>
                <c:pt idx="15">
                  <c:v>3726.312617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B4-4EC7-B98F-E0BEFB0BE86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8B3-4745-A9F7-2CB7F9482BEE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8B3-4745-A9F7-2CB7F9482BEE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8B3-4745-A9F7-2CB7F9482BEE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8B3-4745-A9F7-2CB7F9482BEE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8B3-4745-A9F7-2CB7F9482BEE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8B3-4745-A9F7-2CB7F9482BEE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8B3-4745-A9F7-2CB7F9482BEE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8B3-4745-A9F7-2CB7F9482BEE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8B3-4745-A9F7-2CB7F9482BEE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8B3-4745-A9F7-2CB7F9482BEE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8B3-4745-A9F7-2CB7F9482BEE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8B3-4745-A9F7-2CB7F9482BEE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8B3-4745-A9F7-2CB7F9482BEE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8B3-4745-A9F7-2CB7F9482BEE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8B3-4745-A9F7-2CB7F9482BEE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8B3-4745-A9F7-2CB7F948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Brutto výroba tepla (TJ)</a:t>
            </a:r>
          </a:p>
        </c:rich>
      </c:tx>
      <c:layout>
        <c:manualLayout>
          <c:xMode val="edge"/>
          <c:yMode val="edge"/>
          <c:x val="2.1835448443131076E-3"/>
          <c:y val="6.0430953590930982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'10.1'!$H$5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'10.1'!$B$5:$E$5</c:f>
              <c:numCache>
                <c:formatCode>#\ ##0.0</c:formatCode>
                <c:ptCount val="4"/>
                <c:pt idx="0">
                  <c:v>59492.390077321405</c:v>
                </c:pt>
                <c:pt idx="1">
                  <c:v>33647.194626035664</c:v>
                </c:pt>
                <c:pt idx="2">
                  <c:v>26175.937773657737</c:v>
                </c:pt>
                <c:pt idx="3">
                  <c:v>50852.251834295188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1-4FA4-8A90-31289B13B312}"/>
            </c:ext>
          </c:extLst>
        </c:ser>
        <c:ser>
          <c:idx val="1"/>
          <c:order val="1"/>
          <c:tx>
            <c:strRef>
              <c:f>'10.1'!$H$6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'10.1'!$B$6:$E$6</c:f>
              <c:numCache>
                <c:formatCode>#\ ##0.0</c:formatCode>
                <c:ptCount val="4"/>
                <c:pt idx="0">
                  <c:v>59760.704269635316</c:v>
                </c:pt>
                <c:pt idx="1">
                  <c:v>28688.566620999998</c:v>
                </c:pt>
                <c:pt idx="2">
                  <c:v>24452.443356056858</c:v>
                </c:pt>
                <c:pt idx="3">
                  <c:v>50022.54916319999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1-4FA4-8A90-31289B13B312}"/>
            </c:ext>
          </c:extLst>
        </c:ser>
        <c:ser>
          <c:idx val="2"/>
          <c:order val="2"/>
          <c:tx>
            <c:strRef>
              <c:f>'10.1'!$H$7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'10.1'!$B$7:$E$7</c:f>
              <c:numCache>
                <c:formatCode>#\ ##0.0</c:formatCode>
                <c:ptCount val="4"/>
                <c:pt idx="0">
                  <c:v>55809.228224338687</c:v>
                </c:pt>
                <c:pt idx="1">
                  <c:v>32753.71361992339</c:v>
                </c:pt>
                <c:pt idx="2">
                  <c:v>24978.363623037163</c:v>
                </c:pt>
                <c:pt idx="3">
                  <c:v>48372.261379309275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1-4FA4-8A90-31289B13B312}"/>
            </c:ext>
          </c:extLst>
        </c:ser>
        <c:ser>
          <c:idx val="3"/>
          <c:order val="3"/>
          <c:tx>
            <c:v>2020</c:v>
          </c:tx>
          <c:spPr>
            <a:solidFill>
              <a:srgbClr val="C7CCD6"/>
            </a:solidFill>
          </c:spPr>
          <c:invertIfNegative val="0"/>
          <c:val>
            <c:numRef>
              <c:f>'10.1'!$B$8:$E$8</c:f>
              <c:numCache>
                <c:formatCode>#\ ##0.0</c:formatCode>
                <c:ptCount val="4"/>
                <c:pt idx="0">
                  <c:v>53528.76771021785</c:v>
                </c:pt>
                <c:pt idx="1">
                  <c:v>31489.553688778622</c:v>
                </c:pt>
                <c:pt idx="2">
                  <c:v>24527.664056400004</c:v>
                </c:pt>
                <c:pt idx="3">
                  <c:v>47371.722850400001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4-4693-8A06-821683EB311A}"/>
            </c:ext>
          </c:extLst>
        </c:ser>
        <c:ser>
          <c:idx val="4"/>
          <c:order val="4"/>
          <c:tx>
            <c:v>2021</c:v>
          </c:tx>
          <c:spPr>
            <a:solidFill>
              <a:srgbClr val="DF2B20"/>
            </a:solidFill>
          </c:spPr>
          <c:invertIfNegative val="0"/>
          <c:val>
            <c:numRef>
              <c:f>'10.1'!$B$9:$E$9</c:f>
              <c:numCache>
                <c:formatCode>#\ ##0.0</c:formatCode>
                <c:ptCount val="4"/>
                <c:pt idx="0">
                  <c:v>55541.375279728229</c:v>
                </c:pt>
                <c:pt idx="1">
                  <c:v>33762.132468309996</c:v>
                </c:pt>
                <c:pt idx="2">
                  <c:v>24376.239993047431</c:v>
                </c:pt>
                <c:pt idx="3">
                  <c:v>48025.460575200006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9-41A3-A116-D17EB565C8A1}"/>
            </c:ext>
          </c:extLst>
        </c:ser>
        <c:ser>
          <c:idx val="5"/>
          <c:order val="5"/>
          <c:tx>
            <c:v>2022</c:v>
          </c:tx>
          <c:spPr>
            <a:solidFill>
              <a:srgbClr val="E86159"/>
            </a:solidFill>
          </c:spPr>
          <c:invertIfNegative val="0"/>
          <c:val>
            <c:numRef>
              <c:f>'10.1'!$B$10:$E$10</c:f>
              <c:numCache>
                <c:formatCode>#\ ##0.0</c:formatCode>
                <c:ptCount val="4"/>
                <c:pt idx="0">
                  <c:v>51649.8799137733</c:v>
                </c:pt>
                <c:pt idx="1">
                  <c:v>30879.657070071997</c:v>
                </c:pt>
                <c:pt idx="2">
                  <c:v>24270.988412999999</c:v>
                </c:pt>
                <c:pt idx="3">
                  <c:v>44292.940444376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D-4D1F-882B-8BDB606A786C}"/>
            </c:ext>
          </c:extLst>
        </c:ser>
        <c:ser>
          <c:idx val="6"/>
          <c:order val="6"/>
          <c:tx>
            <c:v>2023</c:v>
          </c:tx>
          <c:spPr>
            <a:solidFill>
              <a:srgbClr val="F0948F"/>
            </a:solidFill>
            <a:ln>
              <a:solidFill>
                <a:srgbClr val="F0948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F93-4B07-89B7-C07E0C0EBAD8}"/>
              </c:ext>
            </c:extLst>
          </c:dPt>
          <c:val>
            <c:numRef>
              <c:f>'10.1'!$B$11:$E$11</c:f>
              <c:numCache>
                <c:formatCode>#\ ##0.0</c:formatCode>
                <c:ptCount val="4"/>
                <c:pt idx="0">
                  <c:v>48006.112881209148</c:v>
                </c:pt>
                <c:pt idx="1">
                  <c:v>29478.211146895621</c:v>
                </c:pt>
                <c:pt idx="2">
                  <c:v>21441.523402999996</c:v>
                </c:pt>
                <c:pt idx="3">
                  <c:v>42149.674503999995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B-4ED2-853E-7906BF5A3208}"/>
            </c:ext>
          </c:extLst>
        </c:ser>
        <c:ser>
          <c:idx val="7"/>
          <c:order val="7"/>
          <c:tx>
            <c:v>2024</c:v>
          </c:tx>
          <c:spPr>
            <a:solidFill>
              <a:srgbClr val="F7C9C7"/>
            </a:solidFill>
          </c:spPr>
          <c:invertIfNegative val="0"/>
          <c:val>
            <c:numRef>
              <c:f>'10.1'!$B$12:$E$12</c:f>
              <c:numCache>
                <c:formatCode>#\ ##0.0</c:formatCode>
                <c:ptCount val="4"/>
                <c:pt idx="0">
                  <c:v>44946.430122999998</c:v>
                </c:pt>
                <c:pt idx="1">
                  <c:v>25432.945527</c:v>
                </c:pt>
                <c:pt idx="2">
                  <c:v>20203.737184000001</c:v>
                </c:pt>
                <c:pt idx="3">
                  <c:v>42253.749194000004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E-4AFF-B71E-33E2064EBEC9}"/>
            </c:ext>
          </c:extLst>
        </c:ser>
        <c:ser>
          <c:idx val="8"/>
          <c:order val="8"/>
          <c:tx>
            <c:v>2025</c:v>
          </c:tx>
          <c:spPr>
            <a:solidFill>
              <a:srgbClr val="000000"/>
            </a:solidFill>
          </c:spPr>
          <c:invertIfNegative val="0"/>
          <c:val>
            <c:numRef>
              <c:f>'10.1'!$B$13:$E$13</c:f>
              <c:numCache>
                <c:formatCode>#\ ##0.0</c:formatCode>
                <c:ptCount val="4"/>
                <c:pt idx="0">
                  <c:v>47645.369970999993</c:v>
                </c:pt>
                <c:pt idx="1">
                  <c:v>25958.171104000001</c:v>
                </c:pt>
                <c:pt idx="2">
                  <c:v>20956.478066000003</c:v>
                </c:pt>
                <c:pt idx="3">
                  <c:v>42410.817453999996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7-4BF6-BAB5-F73066C1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96082432"/>
        <c:axId val="295764736"/>
      </c:barChart>
      <c:catAx>
        <c:axId val="2960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5764736"/>
        <c:crosses val="autoZero"/>
        <c:auto val="1"/>
        <c:lblAlgn val="ctr"/>
        <c:lblOffset val="100"/>
        <c:noMultiLvlLbl val="0"/>
      </c:catAx>
      <c:valAx>
        <c:axId val="295764736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608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752044327792359"/>
          <c:y val="0.8806898593420559"/>
          <c:w val="0.88247955672207645"/>
          <c:h val="9.141277113479479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(TJ)</a:t>
            </a:r>
          </a:p>
        </c:rich>
      </c:tx>
      <c:layout>
        <c:manualLayout>
          <c:xMode val="edge"/>
          <c:yMode val="edge"/>
          <c:x val="1.4794263872489634E-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'10.1'!$H$5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'10.1'!$B$16:$E$16</c:f>
              <c:numCache>
                <c:formatCode>#\ ##0.0</c:formatCode>
                <c:ptCount val="4"/>
                <c:pt idx="0">
                  <c:v>37510.164867892709</c:v>
                </c:pt>
                <c:pt idx="1">
                  <c:v>16101.258851967654</c:v>
                </c:pt>
                <c:pt idx="2">
                  <c:v>10892.098498398203</c:v>
                </c:pt>
                <c:pt idx="3">
                  <c:v>29809.263052627972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3-45FB-A5FA-CD79BCEC54C0}"/>
            </c:ext>
          </c:extLst>
        </c:ser>
        <c:ser>
          <c:idx val="1"/>
          <c:order val="1"/>
          <c:tx>
            <c:strRef>
              <c:f>'10.1'!$H$6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'10.1'!$B$17:$E$17</c:f>
              <c:numCache>
                <c:formatCode>#\ ##0.0</c:formatCode>
                <c:ptCount val="4"/>
                <c:pt idx="0">
                  <c:v>38059.708081806333</c:v>
                </c:pt>
                <c:pt idx="1">
                  <c:v>12376.442392000001</c:v>
                </c:pt>
                <c:pt idx="2">
                  <c:v>9704.6084629196266</c:v>
                </c:pt>
                <c:pt idx="3">
                  <c:v>28893.454441721136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3-45FB-A5FA-CD79BCEC54C0}"/>
            </c:ext>
          </c:extLst>
        </c:ser>
        <c:ser>
          <c:idx val="2"/>
          <c:order val="2"/>
          <c:tx>
            <c:strRef>
              <c:f>'10.1'!$H$7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'10.1'!$B$4:$E$4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'10.1'!$B$18:$E$18</c:f>
              <c:numCache>
                <c:formatCode>#\ ##0.0</c:formatCode>
                <c:ptCount val="4"/>
                <c:pt idx="0">
                  <c:v>34400.185867995431</c:v>
                </c:pt>
                <c:pt idx="1">
                  <c:v>15804.078629958018</c:v>
                </c:pt>
                <c:pt idx="2">
                  <c:v>10045.79911108522</c:v>
                </c:pt>
                <c:pt idx="3">
                  <c:v>27517.002409825865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3-45FB-A5FA-CD79BCEC54C0}"/>
            </c:ext>
          </c:extLst>
        </c:ser>
        <c:ser>
          <c:idx val="3"/>
          <c:order val="3"/>
          <c:tx>
            <c:v>2020</c:v>
          </c:tx>
          <c:spPr>
            <a:solidFill>
              <a:srgbClr val="C7CCD6"/>
            </a:solidFill>
          </c:spPr>
          <c:invertIfNegative val="0"/>
          <c:val>
            <c:numRef>
              <c:f>'10.1'!$B$19:$E$19</c:f>
              <c:numCache>
                <c:formatCode>#\ ##0.0</c:formatCode>
                <c:ptCount val="4"/>
                <c:pt idx="0">
                  <c:v>32870.945788518613</c:v>
                </c:pt>
                <c:pt idx="1">
                  <c:v>14818.914658930849</c:v>
                </c:pt>
                <c:pt idx="2">
                  <c:v>9700.1600115525835</c:v>
                </c:pt>
                <c:pt idx="3">
                  <c:v>28538.475790229295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E-49CF-90D6-9A641DF48C49}"/>
            </c:ext>
          </c:extLst>
        </c:ser>
        <c:ser>
          <c:idx val="4"/>
          <c:order val="4"/>
          <c:tx>
            <c:v>2021</c:v>
          </c:tx>
          <c:spPr>
            <a:solidFill>
              <a:srgbClr val="DF2B20"/>
            </a:solidFill>
          </c:spPr>
          <c:invertIfNegative val="0"/>
          <c:val>
            <c:numRef>
              <c:f>'10.1'!$B$20:$E$20</c:f>
              <c:numCache>
                <c:formatCode>#\ ##0.0</c:formatCode>
                <c:ptCount val="4"/>
                <c:pt idx="0">
                  <c:v>35884.338605227051</c:v>
                </c:pt>
                <c:pt idx="1">
                  <c:v>17769.04911468277</c:v>
                </c:pt>
                <c:pt idx="2">
                  <c:v>9774.41938479083</c:v>
                </c:pt>
                <c:pt idx="3">
                  <c:v>29062.793518273029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4-4FFC-993F-690CD845D8F9}"/>
            </c:ext>
          </c:extLst>
        </c:ser>
        <c:ser>
          <c:idx val="5"/>
          <c:order val="5"/>
          <c:tx>
            <c:v>2022</c:v>
          </c:tx>
          <c:spPr>
            <a:solidFill>
              <a:srgbClr val="E86159"/>
            </a:solidFill>
          </c:spPr>
          <c:invertIfNegative val="0"/>
          <c:val>
            <c:numRef>
              <c:f>'10.1'!$B$21:$E$21</c:f>
              <c:numCache>
                <c:formatCode>#\ ##0.0</c:formatCode>
                <c:ptCount val="4"/>
                <c:pt idx="0">
                  <c:v>31881.908243022164</c:v>
                </c:pt>
                <c:pt idx="1">
                  <c:v>14755.739691572808</c:v>
                </c:pt>
                <c:pt idx="2">
                  <c:v>9897.3190016545013</c:v>
                </c:pt>
                <c:pt idx="3">
                  <c:v>25535.021715121322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36D-8C94-E0C09588B35C}"/>
            </c:ext>
          </c:extLst>
        </c:ser>
        <c:ser>
          <c:idx val="6"/>
          <c:order val="6"/>
          <c:tx>
            <c:v>2023</c:v>
          </c:tx>
          <c:spPr>
            <a:solidFill>
              <a:srgbClr val="F0948F"/>
            </a:solidFill>
          </c:spPr>
          <c:invertIfNegative val="0"/>
          <c:val>
            <c:numRef>
              <c:f>'10.1'!$B$22:$E$22</c:f>
              <c:numCache>
                <c:formatCode>#\ ##0.0</c:formatCode>
                <c:ptCount val="4"/>
                <c:pt idx="0">
                  <c:v>29537.161911276286</c:v>
                </c:pt>
                <c:pt idx="1">
                  <c:v>14379.329966146561</c:v>
                </c:pt>
                <c:pt idx="2">
                  <c:v>8040.447451</c:v>
                </c:pt>
                <c:pt idx="3">
                  <c:v>23982.614303095688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C-4156-9CFB-A95BEAD296F0}"/>
            </c:ext>
          </c:extLst>
        </c:ser>
        <c:ser>
          <c:idx val="7"/>
          <c:order val="7"/>
          <c:tx>
            <c:v>2024</c:v>
          </c:tx>
          <c:spPr>
            <a:solidFill>
              <a:srgbClr val="F7C9C7"/>
            </a:solidFill>
          </c:spPr>
          <c:invertIfNegative val="0"/>
          <c:val>
            <c:numRef>
              <c:f>'10.1'!$B$23:$E$23</c:f>
              <c:numCache>
                <c:formatCode>#\ ##0.0</c:formatCode>
                <c:ptCount val="4"/>
                <c:pt idx="0">
                  <c:v>27473.734489999995</c:v>
                </c:pt>
                <c:pt idx="1">
                  <c:v>11714.858453000001</c:v>
                </c:pt>
                <c:pt idx="2">
                  <c:v>8173.2212310000014</c:v>
                </c:pt>
                <c:pt idx="3">
                  <c:v>25640.774159000001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9-43CE-9CBB-2FA595C58F94}"/>
            </c:ext>
          </c:extLst>
        </c:ser>
        <c:ser>
          <c:idx val="8"/>
          <c:order val="8"/>
          <c:tx>
            <c:v>2025</c:v>
          </c:tx>
          <c:spPr>
            <a:solidFill>
              <a:srgbClr val="000000"/>
            </a:solidFill>
          </c:spPr>
          <c:invertIfNegative val="0"/>
          <c:val>
            <c:numRef>
              <c:f>'10.1'!$B$24:$E$24</c:f>
              <c:numCache>
                <c:formatCode>#\ ##0.0</c:formatCode>
                <c:ptCount val="4"/>
                <c:pt idx="0">
                  <c:v>29967.889388999993</c:v>
                </c:pt>
                <c:pt idx="1">
                  <c:v>12463.826477000002</c:v>
                </c:pt>
                <c:pt idx="2">
                  <c:v>8364.7259799999974</c:v>
                </c:pt>
                <c:pt idx="3">
                  <c:v>26102.195871999997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9-49E0-9F4A-83038E377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95805696"/>
        <c:axId val="295807232"/>
      </c:barChart>
      <c:catAx>
        <c:axId val="29580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95807232"/>
        <c:crosses val="autoZero"/>
        <c:auto val="1"/>
        <c:lblAlgn val="ctr"/>
        <c:lblOffset val="100"/>
        <c:noMultiLvlLbl val="0"/>
      </c:catAx>
      <c:valAx>
        <c:axId val="295807232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9580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628770413599291E-2"/>
          <c:y val="0.86962880611352766"/>
          <c:w val="0.9093712295864006"/>
          <c:h val="9.1098020802976173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Meziroční změna (%)</a:t>
            </a:r>
          </a:p>
        </c:rich>
      </c:tx>
      <c:layout>
        <c:manualLayout>
          <c:xMode val="edge"/>
          <c:yMode val="edge"/>
          <c:x val="1.5914139445440609E-2"/>
          <c:y val="7.9412348620210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238371319203765E-2"/>
          <c:y val="0.17729298250025788"/>
          <c:w val="0.87790067825680207"/>
          <c:h val="0.54274706793742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'10.2'!$A$14</c:f>
              <c:strCache>
                <c:ptCount val="1"/>
                <c:pt idx="0">
                  <c:v>Meziroční změna-výroba tepla brutto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val>
            <c:numRef>
              <c:f>'10.2'!$B$14:$M$14</c:f>
              <c:numCache>
                <c:formatCode>0.0%</c:formatCode>
                <c:ptCount val="12"/>
                <c:pt idx="0">
                  <c:v>-3.8547545512806876E-2</c:v>
                </c:pt>
                <c:pt idx="1">
                  <c:v>0.17820895747506568</c:v>
                </c:pt>
                <c:pt idx="2">
                  <c:v>7.6460442325828673E-2</c:v>
                </c:pt>
                <c:pt idx="3">
                  <c:v>-1.9597425621899221E-2</c:v>
                </c:pt>
                <c:pt idx="4">
                  <c:v>0.11697597075898386</c:v>
                </c:pt>
                <c:pt idx="5">
                  <c:v>-3.1441490687283025E-2</c:v>
                </c:pt>
                <c:pt idx="6">
                  <c:v>2.9908223871811739E-2</c:v>
                </c:pt>
                <c:pt idx="7">
                  <c:v>6.7576667589438158E-2</c:v>
                </c:pt>
                <c:pt idx="8">
                  <c:v>1.8119764899906767E-2</c:v>
                </c:pt>
                <c:pt idx="9">
                  <c:v>9.0349254610832194E-2</c:v>
                </c:pt>
                <c:pt idx="10">
                  <c:v>-2.5924363410022022E-2</c:v>
                </c:pt>
                <c:pt idx="11">
                  <c:v>-2.4515212715707922E-2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1-4267-BCC9-0ED9F1BA0328}"/>
            </c:ext>
          </c:extLst>
        </c:ser>
        <c:ser>
          <c:idx val="1"/>
          <c:order val="1"/>
          <c:tx>
            <c:strRef>
              <c:f>'10.2'!$A$25</c:f>
              <c:strCache>
                <c:ptCount val="1"/>
                <c:pt idx="0">
                  <c:v>Meziroční změna-dodávky tepla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val>
            <c:numRef>
              <c:f>'10.2'!$B$25:$M$25</c:f>
              <c:numCache>
                <c:formatCode>0.0%</c:formatCode>
                <c:ptCount val="12"/>
                <c:pt idx="0">
                  <c:v>-3.7331006061007629E-2</c:v>
                </c:pt>
                <c:pt idx="1">
                  <c:v>0.26872334548193799</c:v>
                </c:pt>
                <c:pt idx="2">
                  <c:v>9.7512544675361065E-2</c:v>
                </c:pt>
                <c:pt idx="3">
                  <c:v>-2.4647736388680844E-2</c:v>
                </c:pt>
                <c:pt idx="4">
                  <c:v>0.27638874108880518</c:v>
                </c:pt>
                <c:pt idx="5">
                  <c:v>-2.6501553487004594E-2</c:v>
                </c:pt>
                <c:pt idx="6">
                  <c:v>2.8223298130952597E-2</c:v>
                </c:pt>
                <c:pt idx="7">
                  <c:v>2.7174947195509717E-2</c:v>
                </c:pt>
                <c:pt idx="8">
                  <c:v>1.6880549856348175E-2</c:v>
                </c:pt>
                <c:pt idx="9">
                  <c:v>0.11761906067848575</c:v>
                </c:pt>
                <c:pt idx="10">
                  <c:v>-1.5998284899021036E-2</c:v>
                </c:pt>
                <c:pt idx="11">
                  <c:v>-8.8432321410575158E-3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1-4267-BCC9-0ED9F1BA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95947264"/>
        <c:axId val="295949056"/>
      </c:barChart>
      <c:catAx>
        <c:axId val="2959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95949056"/>
        <c:crosses val="autoZero"/>
        <c:auto val="1"/>
        <c:lblAlgn val="ctr"/>
        <c:lblOffset val="100"/>
        <c:noMultiLvlLbl val="0"/>
      </c:catAx>
      <c:valAx>
        <c:axId val="2959490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9594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392880978406797"/>
          <c:w val="0.949457807340094"/>
          <c:h val="0.1368882058608137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Výroba tepla brutto (TJ)</a:t>
            </a:r>
          </a:p>
        </c:rich>
      </c:tx>
      <c:layout>
        <c:manualLayout>
          <c:xMode val="edge"/>
          <c:yMode val="edge"/>
          <c:x val="1.0013779527559072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numRef>
              <c:f>'10.2'!$B$29:$M$29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'10.2'!$B$32:$M$32</c:f>
              <c:numCache>
                <c:formatCode>#\ ##0.0</c:formatCode>
                <c:ptCount val="12"/>
                <c:pt idx="0">
                  <c:v>17271.858659492998</c:v>
                </c:pt>
                <c:pt idx="1">
                  <c:v>13612.464886</c:v>
                </c:pt>
                <c:pt idx="2">
                  <c:v>12876.706660999998</c:v>
                </c:pt>
                <c:pt idx="3">
                  <c:v>10308.782688999998</c:v>
                </c:pt>
                <c:pt idx="4">
                  <c:v>8104.0154730000013</c:v>
                </c:pt>
                <c:pt idx="5">
                  <c:v>7020.1473650000016</c:v>
                </c:pt>
                <c:pt idx="6">
                  <c:v>6486.0417599999992</c:v>
                </c:pt>
                <c:pt idx="7">
                  <c:v>6271.9956180000017</c:v>
                </c:pt>
                <c:pt idx="8">
                  <c:v>7309.5027709999986</c:v>
                </c:pt>
                <c:pt idx="9">
                  <c:v>10568.480660000001</c:v>
                </c:pt>
                <c:pt idx="10">
                  <c:v>14270.517816999996</c:v>
                </c:pt>
                <c:pt idx="11">
                  <c:v>16772.036032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D-48C2-9AED-44B48B7244AD}"/>
            </c:ext>
          </c:extLst>
        </c:ser>
        <c:ser>
          <c:idx val="1"/>
          <c:order val="1"/>
          <c:tx>
            <c:strRef>
              <c:f>'10.2'!$A$33</c:f>
              <c:strCache>
                <c:ptCount val="1"/>
                <c:pt idx="0">
                  <c:v>Rozsah 2017-2024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cat>
            <c:numRef>
              <c:f>'10.2'!$B$29:$M$29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'10.2'!$B$33:$M$33</c:f>
              <c:numCache>
                <c:formatCode>#\ ##0.0</c:formatCode>
                <c:ptCount val="12"/>
                <c:pt idx="0">
                  <c:v>7517.7556730877841</c:v>
                </c:pt>
                <c:pt idx="1">
                  <c:v>6280.7015009108418</c:v>
                </c:pt>
                <c:pt idx="2">
                  <c:v>6785.6197793056217</c:v>
                </c:pt>
                <c:pt idx="3">
                  <c:v>3979.5453178589341</c:v>
                </c:pt>
                <c:pt idx="4">
                  <c:v>3844.6587991386859</c:v>
                </c:pt>
                <c:pt idx="5">
                  <c:v>1562.5921924000004</c:v>
                </c:pt>
                <c:pt idx="6">
                  <c:v>1538.0636264000004</c:v>
                </c:pt>
                <c:pt idx="7">
                  <c:v>1776.4025011524236</c:v>
                </c:pt>
                <c:pt idx="8">
                  <c:v>3025.2993804956304</c:v>
                </c:pt>
                <c:pt idx="9">
                  <c:v>2872.0831456680226</c:v>
                </c:pt>
                <c:pt idx="10">
                  <c:v>3058.2476802944257</c:v>
                </c:pt>
                <c:pt idx="11">
                  <c:v>3359.0827893999958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D-48C2-9AED-44B48B72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420784"/>
        <c:axId val="858419144"/>
      </c:areaChart>
      <c:lineChart>
        <c:grouping val="standard"/>
        <c:varyColors val="0"/>
        <c:ser>
          <c:idx val="2"/>
          <c:order val="2"/>
          <c:tx>
            <c:strRef>
              <c:f>'10.2'!$A$34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23306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'10.2'!$B$34:$M$34</c:f>
              <c:numCache>
                <c:formatCode>#\ ##0.0</c:formatCode>
                <c:ptCount val="12"/>
                <c:pt idx="0">
                  <c:v>18457.258576</c:v>
                </c:pt>
                <c:pt idx="1">
                  <c:v>13612.464886</c:v>
                </c:pt>
                <c:pt idx="2">
                  <c:v>12876.706660999998</c:v>
                </c:pt>
                <c:pt idx="3">
                  <c:v>10308.782688999998</c:v>
                </c:pt>
                <c:pt idx="4">
                  <c:v>8104.0154730000013</c:v>
                </c:pt>
                <c:pt idx="5">
                  <c:v>7020.1473650000016</c:v>
                </c:pt>
                <c:pt idx="6">
                  <c:v>6486.0417599999992</c:v>
                </c:pt>
                <c:pt idx="7">
                  <c:v>6271.9956180000017</c:v>
                </c:pt>
                <c:pt idx="8">
                  <c:v>7445.6998060000005</c:v>
                </c:pt>
                <c:pt idx="9">
                  <c:v>10568.480660000001</c:v>
                </c:pt>
                <c:pt idx="10">
                  <c:v>14913.232501999999</c:v>
                </c:pt>
                <c:pt idx="11">
                  <c:v>16772.036032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D-48C2-9AED-44B48B7244AD}"/>
            </c:ext>
          </c:extLst>
        </c:ser>
        <c:ser>
          <c:idx val="3"/>
          <c:order val="3"/>
          <c:tx>
            <c:strRef>
              <c:f>'10.2'!$A$35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DF2B20"/>
              </a:solidFill>
              <a:round/>
            </a:ln>
            <a:effectLst/>
          </c:spPr>
          <c:marker>
            <c:symbol val="none"/>
          </c:marker>
          <c:val>
            <c:numRef>
              <c:f>'10.2'!$B$35:$M$35</c:f>
              <c:numCache>
                <c:formatCode>#\ ##0.0</c:formatCode>
                <c:ptCount val="12"/>
                <c:pt idx="0">
                  <c:v>17745.776560999995</c:v>
                </c:pt>
                <c:pt idx="1">
                  <c:v>16038.328061999999</c:v>
                </c:pt>
                <c:pt idx="2">
                  <c:v>13861.265348000003</c:v>
                </c:pt>
                <c:pt idx="3">
                  <c:v>10106.757086999998</c:v>
                </c:pt>
                <c:pt idx="4">
                  <c:v>9051.9905500000023</c:v>
                </c:pt>
                <c:pt idx="5">
                  <c:v>6799.4234669999996</c:v>
                </c:pt>
                <c:pt idx="6">
                  <c:v>6680.0277489999989</c:v>
                </c:pt>
                <c:pt idx="7">
                  <c:v>6695.8361810000006</c:v>
                </c:pt>
                <c:pt idx="8">
                  <c:v>7580.614136000002</c:v>
                </c:pt>
                <c:pt idx="9">
                  <c:v>11523.335009999997</c:v>
                </c:pt>
                <c:pt idx="10">
                  <c:v>14526.616442999999</c:v>
                </c:pt>
                <c:pt idx="11">
                  <c:v>16360.866001000002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AD-48C2-9AED-44B48B72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420784"/>
        <c:axId val="858419144"/>
      </c:lineChart>
      <c:catAx>
        <c:axId val="8584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19144"/>
        <c:crosses val="autoZero"/>
        <c:auto val="1"/>
        <c:lblAlgn val="ctr"/>
        <c:lblOffset val="100"/>
        <c:noMultiLvlLbl val="0"/>
      </c:catAx>
      <c:valAx>
        <c:axId val="858419144"/>
        <c:scaling>
          <c:orientation val="minMax"/>
          <c:max val="250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2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Dodávky tepla (TJ)</a:t>
            </a:r>
          </a:p>
        </c:rich>
      </c:tx>
      <c:layout>
        <c:manualLayout>
          <c:xMode val="edge"/>
          <c:yMode val="edge"/>
          <c:x val="1.0013779527559072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numRef>
              <c:f>'10.2'!$B$29:$M$29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'10.2'!$B$39:$M$39</c:f>
              <c:numCache>
                <c:formatCode>#\ ##0.0</c:formatCode>
                <c:ptCount val="12"/>
                <c:pt idx="0">
                  <c:v>10502.688458235476</c:v>
                </c:pt>
                <c:pt idx="1">
                  <c:v>8188.6469299999972</c:v>
                </c:pt>
                <c:pt idx="2">
                  <c:v>7516.9039679999996</c:v>
                </c:pt>
                <c:pt idx="3">
                  <c:v>5467.8344290000005</c:v>
                </c:pt>
                <c:pt idx="4">
                  <c:v>3464.0072140000007</c:v>
                </c:pt>
                <c:pt idx="5">
                  <c:v>2740.1638940000003</c:v>
                </c:pt>
                <c:pt idx="6">
                  <c:v>2450.8204420000002</c:v>
                </c:pt>
                <c:pt idx="7">
                  <c:v>2500.1212150000006</c:v>
                </c:pt>
                <c:pt idx="8">
                  <c:v>2795.0587320000004</c:v>
                </c:pt>
                <c:pt idx="9">
                  <c:v>5048.0970149296772</c:v>
                </c:pt>
                <c:pt idx="10">
                  <c:v>8480.3642282333603</c:v>
                </c:pt>
                <c:pt idx="11">
                  <c:v>10454.153059932652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B-4C13-B82D-3DFA15E37B36}"/>
            </c:ext>
          </c:extLst>
        </c:ser>
        <c:ser>
          <c:idx val="1"/>
          <c:order val="1"/>
          <c:tx>
            <c:strRef>
              <c:f>'10.2'!$A$40</c:f>
              <c:strCache>
                <c:ptCount val="1"/>
                <c:pt idx="0">
                  <c:v>Rozsah 2017-2024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cat>
            <c:numRef>
              <c:f>'10.2'!$B$29:$M$29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'10.2'!$B$40:$M$40</c:f>
              <c:numCache>
                <c:formatCode>#\ ##0.0</c:formatCode>
                <c:ptCount val="12"/>
                <c:pt idx="0">
                  <c:v>5974.1337215315107</c:v>
                </c:pt>
                <c:pt idx="1">
                  <c:v>4898.5749422998997</c:v>
                </c:pt>
                <c:pt idx="2">
                  <c:v>5058.5124104068918</c:v>
                </c:pt>
                <c:pt idx="3">
                  <c:v>3134.4743687396349</c:v>
                </c:pt>
                <c:pt idx="4">
                  <c:v>2569.8998787347123</c:v>
                </c:pt>
                <c:pt idx="5">
                  <c:v>494.67259094255724</c:v>
                </c:pt>
                <c:pt idx="6">
                  <c:v>592.80372320310289</c:v>
                </c:pt>
                <c:pt idx="7">
                  <c:v>596.7164714329997</c:v>
                </c:pt>
                <c:pt idx="8">
                  <c:v>1993.157713153204</c:v>
                </c:pt>
                <c:pt idx="9">
                  <c:v>2233.2896830802065</c:v>
                </c:pt>
                <c:pt idx="10">
                  <c:v>1831.2306284812948</c:v>
                </c:pt>
                <c:pt idx="11">
                  <c:v>1975.156302742007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B-4C13-B82D-3DFA15E3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420784"/>
        <c:axId val="858419144"/>
      </c:areaChart>
      <c:lineChart>
        <c:grouping val="standard"/>
        <c:varyColors val="0"/>
        <c:ser>
          <c:idx val="2"/>
          <c:order val="2"/>
          <c:tx>
            <c:strRef>
              <c:f>'10.2'!$A$41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23306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'10.2'!$B$41:$M$41</c:f>
              <c:numCache>
                <c:formatCode>#\ ##0.0</c:formatCode>
                <c:ptCount val="12"/>
                <c:pt idx="0">
                  <c:v>11768.183591999999</c:v>
                </c:pt>
                <c:pt idx="1">
                  <c:v>8188.6469299999972</c:v>
                </c:pt>
                <c:pt idx="2">
                  <c:v>7516.9039679999996</c:v>
                </c:pt>
                <c:pt idx="3">
                  <c:v>5510.6873450000003</c:v>
                </c:pt>
                <c:pt idx="4">
                  <c:v>3464.0072140000007</c:v>
                </c:pt>
                <c:pt idx="5">
                  <c:v>2740.1638940000003</c:v>
                </c:pt>
                <c:pt idx="6">
                  <c:v>2450.8204420000002</c:v>
                </c:pt>
                <c:pt idx="7">
                  <c:v>2500.1212150000006</c:v>
                </c:pt>
                <c:pt idx="8">
                  <c:v>3222.2795740000001</c:v>
                </c:pt>
                <c:pt idx="9">
                  <c:v>5957.8148639999999</c:v>
                </c:pt>
                <c:pt idx="10">
                  <c:v>9122.2104070000005</c:v>
                </c:pt>
                <c:pt idx="11">
                  <c:v>10560.748887999998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B-4C13-B82D-3DFA15E37B36}"/>
            </c:ext>
          </c:extLst>
        </c:ser>
        <c:ser>
          <c:idx val="3"/>
          <c:order val="3"/>
          <c:tx>
            <c:strRef>
              <c:f>'10.2'!$A$42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DF2B20"/>
              </a:solidFill>
              <a:round/>
            </a:ln>
            <a:effectLst/>
          </c:spPr>
          <c:marker>
            <c:symbol val="none"/>
          </c:marker>
          <c:val>
            <c:numRef>
              <c:f>'10.2'!$B$42:$M$42</c:f>
              <c:numCache>
                <c:formatCode>#\ ##0.0</c:formatCode>
                <c:ptCount val="12"/>
                <c:pt idx="0">
                  <c:v>11328.865458999997</c:v>
                </c:pt>
                <c:pt idx="1">
                  <c:v>10389.127527999997</c:v>
                </c:pt>
                <c:pt idx="2">
                  <c:v>8249.8964019999985</c:v>
                </c:pt>
                <c:pt idx="3">
                  <c:v>5374.8613760000007</c:v>
                </c:pt>
                <c:pt idx="4">
                  <c:v>4421.4198070000002</c:v>
                </c:pt>
                <c:pt idx="5">
                  <c:v>2667.5452940000005</c:v>
                </c:pt>
                <c:pt idx="6">
                  <c:v>2519.9906779999992</c:v>
                </c:pt>
                <c:pt idx="7">
                  <c:v>2568.0618769999992</c:v>
                </c:pt>
                <c:pt idx="8">
                  <c:v>3276.6734249999995</c:v>
                </c:pt>
                <c:pt idx="9">
                  <c:v>6658.5674520000002</c:v>
                </c:pt>
                <c:pt idx="10">
                  <c:v>8976.2706859999998</c:v>
                </c:pt>
                <c:pt idx="11">
                  <c:v>10467.357733999999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B-4C13-B82D-3DFA15E3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420784"/>
        <c:axId val="858419144"/>
      </c:lineChart>
      <c:catAx>
        <c:axId val="8584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19144"/>
        <c:crosses val="autoZero"/>
        <c:auto val="1"/>
        <c:lblAlgn val="ctr"/>
        <c:lblOffset val="100"/>
        <c:noMultiLvlLbl val="0"/>
      </c:catAx>
      <c:valAx>
        <c:axId val="8584191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842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-</a:t>
            </a:r>
            <a:r>
              <a:rPr lang="cs-CZ" sz="1000" baseline="0">
                <a:solidFill>
                  <a:schemeClr val="tx2"/>
                </a:solidFill>
              </a:rPr>
              <a:t> průmysl</a:t>
            </a:r>
            <a:r>
              <a:rPr lang="cs-CZ" sz="1000">
                <a:solidFill>
                  <a:schemeClr val="tx2"/>
                </a:solidFill>
              </a:rPr>
              <a:t> (TJ)</a:t>
            </a:r>
          </a:p>
        </c:rich>
      </c:tx>
      <c:layout>
        <c:manualLayout>
          <c:xMode val="edge"/>
          <c:yMode val="edge"/>
          <c:x val="1.1742784893065813E-3"/>
          <c:y val="4.88166447005283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70410297886574E-2"/>
          <c:y val="0.16706746420645918"/>
          <c:w val="0.90299353993263509"/>
          <c:h val="0.575174433667894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'10.4'!$B$15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'10.4'!$B$5:$E$5</c:f>
              <c:numCache>
                <c:formatCode>#\ ##0.0</c:formatCode>
                <c:ptCount val="4"/>
                <c:pt idx="0">
                  <c:v>7671.9408000000003</c:v>
                </c:pt>
                <c:pt idx="1">
                  <c:v>4633.9967153999996</c:v>
                </c:pt>
                <c:pt idx="2">
                  <c:v>3745.8223309999994</c:v>
                </c:pt>
                <c:pt idx="3">
                  <c:v>6136.9892919999984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D-4744-A8E3-BCC24A7E0D32}"/>
            </c:ext>
          </c:extLst>
        </c:ser>
        <c:ser>
          <c:idx val="0"/>
          <c:order val="1"/>
          <c:tx>
            <c:strRef>
              <c:f>'10.4'!$C$15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'10.4'!$B$6:$E$6</c:f>
              <c:numCache>
                <c:formatCode>#\ ##0.0</c:formatCode>
                <c:ptCount val="4"/>
                <c:pt idx="0">
                  <c:v>7021.2371049999983</c:v>
                </c:pt>
                <c:pt idx="1">
                  <c:v>3965.4027319999996</c:v>
                </c:pt>
                <c:pt idx="2">
                  <c:v>3547.4660890000009</c:v>
                </c:pt>
                <c:pt idx="3">
                  <c:v>6203.9500329999992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ED-4744-A8E3-BCC24A7E0D32}"/>
            </c:ext>
          </c:extLst>
        </c:ser>
        <c:ser>
          <c:idx val="1"/>
          <c:order val="2"/>
          <c:tx>
            <c:strRef>
              <c:f>'10.4'!$D$15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'10.4'!$B$7:$E$7</c:f>
              <c:numCache>
                <c:formatCode>#\ ##0.0</c:formatCode>
                <c:ptCount val="4"/>
                <c:pt idx="0">
                  <c:v>7667.5807229664297</c:v>
                </c:pt>
                <c:pt idx="1">
                  <c:v>4621.9647687183515</c:v>
                </c:pt>
                <c:pt idx="2">
                  <c:v>3456.9184949999994</c:v>
                </c:pt>
                <c:pt idx="3">
                  <c:v>6278.3488349999998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ED-4744-A8E3-BCC24A7E0D32}"/>
            </c:ext>
          </c:extLst>
        </c:ser>
        <c:ser>
          <c:idx val="3"/>
          <c:order val="3"/>
          <c:tx>
            <c:strRef>
              <c:f>'10.4'!$E$15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'10.4'!$B$8:$E$8</c:f>
              <c:numCache>
                <c:formatCode>#\ ##0.0</c:formatCode>
                <c:ptCount val="4"/>
                <c:pt idx="0">
                  <c:v>6952.8222269999997</c:v>
                </c:pt>
                <c:pt idx="1">
                  <c:v>4444.882713</c:v>
                </c:pt>
                <c:pt idx="2">
                  <c:v>3569.6563310000001</c:v>
                </c:pt>
                <c:pt idx="3">
                  <c:v>5485.4993239999994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C-4F18-B016-F894BE7AD923}"/>
            </c:ext>
          </c:extLst>
        </c:ser>
        <c:ser>
          <c:idx val="4"/>
          <c:order val="4"/>
          <c:tx>
            <c:v>2023</c:v>
          </c:tx>
          <c:spPr>
            <a:solidFill>
              <a:srgbClr val="DF2B20"/>
            </a:solidFill>
          </c:spPr>
          <c:invertIfNegative val="0"/>
          <c:val>
            <c:numRef>
              <c:f>'10.4'!$B$9:$E$9</c:f>
              <c:numCache>
                <c:formatCode>#\ ##0.0</c:formatCode>
                <c:ptCount val="4"/>
                <c:pt idx="0">
                  <c:v>6362.3415779999996</c:v>
                </c:pt>
                <c:pt idx="1">
                  <c:v>3693.0485550000003</c:v>
                </c:pt>
                <c:pt idx="2">
                  <c:v>2884.346661</c:v>
                </c:pt>
                <c:pt idx="3">
                  <c:v>4785.7502970000005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3-4604-A918-92B5BB02A746}"/>
            </c:ext>
          </c:extLst>
        </c:ser>
        <c:ser>
          <c:idx val="5"/>
          <c:order val="5"/>
          <c:tx>
            <c:v>2024</c:v>
          </c:tx>
          <c:spPr>
            <a:solidFill>
              <a:srgbClr val="E86159"/>
            </a:solidFill>
          </c:spPr>
          <c:invertIfNegative val="0"/>
          <c:val>
            <c:numRef>
              <c:f>'10.4'!$B$10:$E$10</c:f>
              <c:numCache>
                <c:formatCode>#\ ##0.0</c:formatCode>
                <c:ptCount val="4"/>
                <c:pt idx="0">
                  <c:v>4895.8526029999994</c:v>
                </c:pt>
                <c:pt idx="1">
                  <c:v>3047.2187430000004</c:v>
                </c:pt>
                <c:pt idx="2">
                  <c:v>2458.8822540000001</c:v>
                </c:pt>
                <c:pt idx="3">
                  <c:v>4339.2736840000007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D-48FE-8B13-AB0F8BD1E930}"/>
            </c:ext>
          </c:extLst>
        </c:ser>
        <c:ser>
          <c:idx val="6"/>
          <c:order val="6"/>
          <c:tx>
            <c:v>2025</c:v>
          </c:tx>
          <c:spPr>
            <a:solidFill>
              <a:srgbClr val="F0948F"/>
            </a:solidFill>
          </c:spPr>
          <c:invertIfNegative val="0"/>
          <c:val>
            <c:numRef>
              <c:f>'10.4'!$B$11:$E$11</c:f>
              <c:numCache>
                <c:formatCode>#\ ##0.0</c:formatCode>
                <c:ptCount val="4"/>
                <c:pt idx="0">
                  <c:v>5169.9100689999996</c:v>
                </c:pt>
                <c:pt idx="1">
                  <c:v>2770.7283120000011</c:v>
                </c:pt>
                <c:pt idx="2">
                  <c:v>2350.3780750000005</c:v>
                </c:pt>
                <c:pt idx="3">
                  <c:v>4431.8061290000005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D-4C92-AA8D-0512D3A82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44700544"/>
        <c:axId val="144702080"/>
      </c:barChart>
      <c:catAx>
        <c:axId val="1447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02080"/>
        <c:crosses val="autoZero"/>
        <c:auto val="1"/>
        <c:lblAlgn val="ctr"/>
        <c:lblOffset val="100"/>
        <c:noMultiLvlLbl val="0"/>
      </c:catAx>
      <c:valAx>
        <c:axId val="1447020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00544"/>
        <c:crosses val="autoZero"/>
        <c:crossBetween val="between"/>
        <c:majorUnit val="2500"/>
      </c:valAx>
    </c:plotArea>
    <c:legend>
      <c:legendPos val="b"/>
      <c:layout>
        <c:manualLayout>
          <c:xMode val="edge"/>
          <c:yMode val="edge"/>
          <c:x val="7.9452310597542715E-3"/>
          <c:y val="0.8582905802054891"/>
          <c:w val="0.81251115321856016"/>
          <c:h val="9.9807292531513908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F5E-443A-8638-483B753BB5E8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F5E-443A-8638-483B753BB5E8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F5E-443A-8638-483B753BB5E8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F5E-443A-8638-483B753BB5E8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F5E-443A-8638-483B753BB5E8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F5E-443A-8638-483B753BB5E8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F5E-443A-8638-483B753BB5E8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F5E-443A-8638-483B753BB5E8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F5E-443A-8638-483B753BB5E8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F5E-443A-8638-483B753BB5E8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F5E-443A-8638-483B753BB5E8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F5E-443A-8638-483B753BB5E8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F5E-443A-8638-483B753BB5E8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F5E-443A-8638-483B753BB5E8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CF5E-443A-8638-483B753BB5E8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CF5E-443A-8638-483B753BB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-</a:t>
            </a:r>
            <a:r>
              <a:rPr lang="cs-CZ" sz="1000" baseline="0">
                <a:solidFill>
                  <a:schemeClr val="tx2"/>
                </a:solidFill>
              </a:rPr>
              <a:t> domácnosti</a:t>
            </a:r>
            <a:r>
              <a:rPr lang="cs-CZ" sz="1000">
                <a:solidFill>
                  <a:schemeClr val="tx2"/>
                </a:solidFill>
              </a:rPr>
              <a:t> (TJ)</a:t>
            </a:r>
          </a:p>
        </c:rich>
      </c:tx>
      <c:layout>
        <c:manualLayout>
          <c:xMode val="edge"/>
          <c:yMode val="edge"/>
          <c:x val="1.1742784893065813E-3"/>
          <c:y val="4.88166447005283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70410297886574E-2"/>
          <c:y val="0.16706746420645918"/>
          <c:w val="0.90299353993263509"/>
          <c:h val="0.575174433667894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'10.4'!$B$15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'10.4'!$B$18:$E$18</c:f>
              <c:numCache>
                <c:formatCode>#\ ##0.0</c:formatCode>
                <c:ptCount val="4"/>
                <c:pt idx="0">
                  <c:v>14015.397265597716</c:v>
                </c:pt>
                <c:pt idx="1">
                  <c:v>5663.1111253245599</c:v>
                </c:pt>
                <c:pt idx="2">
                  <c:v>3090.2147482706205</c:v>
                </c:pt>
                <c:pt idx="3">
                  <c:v>11080.062526775408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A-406C-BFD4-0E23DCD5CCA0}"/>
            </c:ext>
          </c:extLst>
        </c:ser>
        <c:ser>
          <c:idx val="0"/>
          <c:order val="1"/>
          <c:tx>
            <c:strRef>
              <c:f>'10.4'!$C$15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'10.4'!$B$19:$E$19</c:f>
              <c:numCache>
                <c:formatCode>#\ ##0.0</c:formatCode>
                <c:ptCount val="4"/>
                <c:pt idx="0">
                  <c:v>13365.702517027044</c:v>
                </c:pt>
                <c:pt idx="1">
                  <c:v>5557.4149748755744</c:v>
                </c:pt>
                <c:pt idx="2">
                  <c:v>2881.1293208541133</c:v>
                </c:pt>
                <c:pt idx="3">
                  <c:v>11704.285397282179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A-406C-BFD4-0E23DCD5CCA0}"/>
            </c:ext>
          </c:extLst>
        </c:ser>
        <c:ser>
          <c:idx val="1"/>
          <c:order val="2"/>
          <c:tx>
            <c:strRef>
              <c:f>'10.4'!$D$15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'10.4'!$B$20:$E$20</c:f>
              <c:numCache>
                <c:formatCode>#\ ##0.0</c:formatCode>
                <c:ptCount val="4"/>
                <c:pt idx="0">
                  <c:v>14475.47323926062</c:v>
                </c:pt>
                <c:pt idx="1">
                  <c:v>6886.6457983141918</c:v>
                </c:pt>
                <c:pt idx="2">
                  <c:v>3111.065786985374</c:v>
                </c:pt>
                <c:pt idx="3">
                  <c:v>12285.201532999999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A-406C-BFD4-0E23DCD5CCA0}"/>
            </c:ext>
          </c:extLst>
        </c:ser>
        <c:ser>
          <c:idx val="3"/>
          <c:order val="3"/>
          <c:tx>
            <c:strRef>
              <c:f>'10.4'!$E$15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'10.4'!$B$21:$E$21</c:f>
              <c:numCache>
                <c:formatCode>#\ ##0.0</c:formatCode>
                <c:ptCount val="4"/>
                <c:pt idx="0">
                  <c:v>12966.086234000002</c:v>
                </c:pt>
                <c:pt idx="1">
                  <c:v>5233.3896450000011</c:v>
                </c:pt>
                <c:pt idx="2">
                  <c:v>3145.012549</c:v>
                </c:pt>
                <c:pt idx="3">
                  <c:v>10944.489931000007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A-406C-BFD4-0E23DCD5CCA0}"/>
            </c:ext>
          </c:extLst>
        </c:ser>
        <c:ser>
          <c:idx val="4"/>
          <c:order val="4"/>
          <c:tx>
            <c:v>2023</c:v>
          </c:tx>
          <c:spPr>
            <a:solidFill>
              <a:srgbClr val="DF2B20"/>
            </a:solidFill>
          </c:spPr>
          <c:invertIfNegative val="0"/>
          <c:val>
            <c:numRef>
              <c:f>'10.4'!$B$22:$E$22</c:f>
              <c:numCache>
                <c:formatCode>#\ ##0.0</c:formatCode>
                <c:ptCount val="4"/>
                <c:pt idx="0">
                  <c:v>12336.449079</c:v>
                </c:pt>
                <c:pt idx="1">
                  <c:v>5396.062098999997</c:v>
                </c:pt>
                <c:pt idx="2">
                  <c:v>2443.3230830000002</c:v>
                </c:pt>
                <c:pt idx="3">
                  <c:v>10421.358761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7-4631-B511-34DA7A27AA30}"/>
            </c:ext>
          </c:extLst>
        </c:ser>
        <c:ser>
          <c:idx val="5"/>
          <c:order val="5"/>
          <c:tx>
            <c:v>2024</c:v>
          </c:tx>
          <c:spPr>
            <a:solidFill>
              <a:srgbClr val="E86159"/>
            </a:solidFill>
          </c:spPr>
          <c:invertIfNegative val="0"/>
          <c:val>
            <c:numRef>
              <c:f>'10.4'!$B$23:$E$23</c:f>
              <c:numCache>
                <c:formatCode>#\ ##0.0</c:formatCode>
                <c:ptCount val="4"/>
                <c:pt idx="0">
                  <c:v>11845.086124000001</c:v>
                </c:pt>
                <c:pt idx="1">
                  <c:v>4175.0276430000004</c:v>
                </c:pt>
                <c:pt idx="2">
                  <c:v>2892.3020450000004</c:v>
                </c:pt>
                <c:pt idx="3">
                  <c:v>12026.564933000001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D-4F25-BCB5-C90A33B02B77}"/>
            </c:ext>
          </c:extLst>
        </c:ser>
        <c:ser>
          <c:idx val="6"/>
          <c:order val="6"/>
          <c:tx>
            <c:v>2025</c:v>
          </c:tx>
          <c:spPr>
            <a:solidFill>
              <a:srgbClr val="F0948F"/>
            </a:solidFill>
          </c:spPr>
          <c:invertIfNegative val="0"/>
          <c:val>
            <c:numRef>
              <c:f>'10.4'!$B$24:$E$24</c:f>
              <c:numCache>
                <c:formatCode>#\ ##0.0</c:formatCode>
                <c:ptCount val="4"/>
                <c:pt idx="0">
                  <c:v>13032.499273000007</c:v>
                </c:pt>
                <c:pt idx="1">
                  <c:v>4697.3368749999991</c:v>
                </c:pt>
                <c:pt idx="2">
                  <c:v>2867.703563</c:v>
                </c:pt>
                <c:pt idx="3">
                  <c:v>12044.449516000002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5-4D42-8D70-920AB0CA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44700544"/>
        <c:axId val="144702080"/>
      </c:barChart>
      <c:catAx>
        <c:axId val="1447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02080"/>
        <c:crosses val="autoZero"/>
        <c:auto val="1"/>
        <c:lblAlgn val="ctr"/>
        <c:lblOffset val="100"/>
        <c:noMultiLvlLbl val="0"/>
      </c:catAx>
      <c:valAx>
        <c:axId val="144702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0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9452310597542715E-3"/>
          <c:y val="0.8582905802054891"/>
          <c:w val="0.81251115321856016"/>
          <c:h val="0.100000592423495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-</a:t>
            </a:r>
            <a:r>
              <a:rPr lang="cs-CZ" sz="1000" baseline="0">
                <a:solidFill>
                  <a:schemeClr val="tx2"/>
                </a:solidFill>
              </a:rPr>
              <a:t> Obchod, služby, školství</a:t>
            </a:r>
            <a:r>
              <a:rPr lang="cs-CZ" sz="1000">
                <a:solidFill>
                  <a:schemeClr val="tx2"/>
                </a:solidFill>
              </a:rPr>
              <a:t> (TJ)</a:t>
            </a:r>
          </a:p>
        </c:rich>
      </c:tx>
      <c:layout>
        <c:manualLayout>
          <c:xMode val="edge"/>
          <c:yMode val="edge"/>
          <c:x val="1.1742784893065813E-3"/>
          <c:y val="4.881664470052831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70410297886574E-2"/>
          <c:y val="0.16706746420645918"/>
          <c:w val="0.90299353993263509"/>
          <c:h val="0.5751744336678945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'10.4'!$B$15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'10.4'!$B$31:$E$31</c:f>
              <c:numCache>
                <c:formatCode>#\ ##0.0</c:formatCode>
                <c:ptCount val="4"/>
                <c:pt idx="0">
                  <c:v>8000.2277954508227</c:v>
                </c:pt>
                <c:pt idx="1">
                  <c:v>2947.9774611584162</c:v>
                </c:pt>
                <c:pt idx="2">
                  <c:v>1375.0624167794851</c:v>
                </c:pt>
                <c:pt idx="3">
                  <c:v>6345.6836996429729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E-4E45-A454-51DA36F9030F}"/>
            </c:ext>
          </c:extLst>
        </c:ser>
        <c:ser>
          <c:idx val="0"/>
          <c:order val="1"/>
          <c:tx>
            <c:strRef>
              <c:f>'10.4'!$C$15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'10.4'!$B$32:$E$32</c:f>
              <c:numCache>
                <c:formatCode>#\ ##0.0</c:formatCode>
                <c:ptCount val="4"/>
                <c:pt idx="0">
                  <c:v>7761.4412209729589</c:v>
                </c:pt>
                <c:pt idx="1">
                  <c:v>2666.4454051244275</c:v>
                </c:pt>
                <c:pt idx="2">
                  <c:v>1502.5578261458868</c:v>
                </c:pt>
                <c:pt idx="3">
                  <c:v>6727.5190452424795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E-4E45-A454-51DA36F9030F}"/>
            </c:ext>
          </c:extLst>
        </c:ser>
        <c:ser>
          <c:idx val="1"/>
          <c:order val="2"/>
          <c:tx>
            <c:strRef>
              <c:f>'10.4'!$D$15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'10.4'!$B$33:$E$33</c:f>
              <c:numCache>
                <c:formatCode>#\ ##0.0</c:formatCode>
                <c:ptCount val="4"/>
                <c:pt idx="0">
                  <c:v>8891.9809219999988</c:v>
                </c:pt>
                <c:pt idx="1">
                  <c:v>3340.5134649999991</c:v>
                </c:pt>
                <c:pt idx="2">
                  <c:v>1333.2217679999999</c:v>
                </c:pt>
                <c:pt idx="3">
                  <c:v>6446.5769939999973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E-4E45-A454-51DA36F9030F}"/>
            </c:ext>
          </c:extLst>
        </c:ser>
        <c:ser>
          <c:idx val="3"/>
          <c:order val="3"/>
          <c:tx>
            <c:strRef>
              <c:f>'10.4'!$E$15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'10.4'!$B$4:$E$4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'10.4'!$B$34:$E$34</c:f>
              <c:numCache>
                <c:formatCode>#\ ##0.0</c:formatCode>
                <c:ptCount val="4"/>
                <c:pt idx="0">
                  <c:v>7390.9582169999985</c:v>
                </c:pt>
                <c:pt idx="1">
                  <c:v>2754.0628879999995</c:v>
                </c:pt>
                <c:pt idx="2">
                  <c:v>1384.4316569999996</c:v>
                </c:pt>
                <c:pt idx="3">
                  <c:v>5576.0934020000022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1E-4E45-A454-51DA36F9030F}"/>
            </c:ext>
          </c:extLst>
        </c:ser>
        <c:ser>
          <c:idx val="4"/>
          <c:order val="4"/>
          <c:tx>
            <c:v>2023</c:v>
          </c:tx>
          <c:spPr>
            <a:solidFill>
              <a:srgbClr val="DF2B20"/>
            </a:solidFill>
          </c:spPr>
          <c:invertIfNegative val="0"/>
          <c:val>
            <c:numRef>
              <c:f>'10.4'!$B$35:$E$35</c:f>
              <c:numCache>
                <c:formatCode>#\ ##0.0</c:formatCode>
                <c:ptCount val="4"/>
                <c:pt idx="0">
                  <c:v>6707.7180779999999</c:v>
                </c:pt>
                <c:pt idx="1">
                  <c:v>2778.9903609999997</c:v>
                </c:pt>
                <c:pt idx="2">
                  <c:v>1044.651339</c:v>
                </c:pt>
                <c:pt idx="3">
                  <c:v>5311.0865730000005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D-4211-B315-4EA41E46808E}"/>
            </c:ext>
          </c:extLst>
        </c:ser>
        <c:ser>
          <c:idx val="5"/>
          <c:order val="5"/>
          <c:tx>
            <c:v>2024</c:v>
          </c:tx>
          <c:spPr>
            <a:solidFill>
              <a:srgbClr val="E86159"/>
            </a:solidFill>
          </c:spPr>
          <c:invertIfNegative val="0"/>
          <c:val>
            <c:numRef>
              <c:f>'10.4'!$B$36:$E$36</c:f>
              <c:numCache>
                <c:formatCode>#\ ##0.0</c:formatCode>
                <c:ptCount val="4"/>
                <c:pt idx="0">
                  <c:v>6487.5884129999977</c:v>
                </c:pt>
                <c:pt idx="1">
                  <c:v>2082.5843759999984</c:v>
                </c:pt>
                <c:pt idx="2">
                  <c:v>1051.9801230000003</c:v>
                </c:pt>
                <c:pt idx="3">
                  <c:v>5577.5144519999967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C4F-B610-77C3468F7DEA}"/>
            </c:ext>
          </c:extLst>
        </c:ser>
        <c:ser>
          <c:idx val="6"/>
          <c:order val="6"/>
          <c:tx>
            <c:v>2025</c:v>
          </c:tx>
          <c:spPr>
            <a:solidFill>
              <a:srgbClr val="F0948F"/>
            </a:solidFill>
          </c:spPr>
          <c:invertIfNegative val="0"/>
          <c:val>
            <c:numRef>
              <c:f>'10.4'!$B$37:$E$37</c:f>
              <c:numCache>
                <c:formatCode>#\ ##0.0</c:formatCode>
                <c:ptCount val="4"/>
                <c:pt idx="0">
                  <c:v>7120.7509899999977</c:v>
                </c:pt>
                <c:pt idx="1">
                  <c:v>2410.2314610000012</c:v>
                </c:pt>
                <c:pt idx="2">
                  <c:v>1146.6319020000001</c:v>
                </c:pt>
                <c:pt idx="3">
                  <c:v>5747.9197220000024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B-4D7D-8C39-71FCB6085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44700544"/>
        <c:axId val="144702080"/>
      </c:barChart>
      <c:catAx>
        <c:axId val="1447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02080"/>
        <c:crosses val="autoZero"/>
        <c:auto val="1"/>
        <c:lblAlgn val="ctr"/>
        <c:lblOffset val="100"/>
        <c:noMultiLvlLbl val="0"/>
      </c:catAx>
      <c:valAx>
        <c:axId val="1447020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0054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7.9452310597542715E-3"/>
          <c:y val="0.8582905802054891"/>
          <c:w val="0.79913542061583431"/>
          <c:h val="0.100000592423495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187-42F8-8135-75264A0C3574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187-42F8-8135-75264A0C3574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187-42F8-8135-75264A0C3574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187-42F8-8135-75264A0C3574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187-42F8-8135-75264A0C3574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B187-42F8-8135-75264A0C3574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B187-42F8-8135-75264A0C3574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B187-42F8-8135-75264A0C3574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B187-42F8-8135-75264A0C3574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B187-42F8-8135-75264A0C3574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B187-42F8-8135-75264A0C3574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B187-42F8-8135-75264A0C3574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B187-42F8-8135-75264A0C3574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B187-42F8-8135-75264A0C3574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B187-42F8-8135-75264A0C3574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B187-42F8-8135-75264A0C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>
                <a:solidFill>
                  <a:schemeClr val="tx2"/>
                </a:solidFill>
              </a:rPr>
              <a:t>Podíl kategori</a:t>
            </a:r>
            <a:r>
              <a:rPr lang="cs-CZ" sz="1000">
                <a:solidFill>
                  <a:schemeClr val="tx2"/>
                </a:solidFill>
              </a:rPr>
              <a:t>í</a:t>
            </a:r>
            <a:r>
              <a:rPr lang="en-US" sz="1000">
                <a:solidFill>
                  <a:schemeClr val="tx2"/>
                </a:solidFill>
              </a:rPr>
              <a:t> </a:t>
            </a:r>
            <a:r>
              <a:rPr lang="cs-CZ" sz="1000">
                <a:solidFill>
                  <a:schemeClr val="tx2"/>
                </a:solidFill>
              </a:rPr>
              <a:t>uhlí</a:t>
            </a:r>
            <a:r>
              <a:rPr lang="en-US" sz="1000">
                <a:solidFill>
                  <a:schemeClr val="tx2"/>
                </a:solidFill>
              </a:rPr>
              <a:t> na</a:t>
            </a:r>
            <a:endParaRPr lang="cs-CZ" sz="1000">
              <a:solidFill>
                <a:schemeClr val="tx2"/>
              </a:solidFill>
            </a:endParaRPr>
          </a:p>
          <a:p>
            <a:pPr algn="l">
              <a:defRPr/>
            </a:pPr>
            <a:r>
              <a:rPr lang="cs-CZ" sz="1000">
                <a:solidFill>
                  <a:schemeClr val="tx2"/>
                </a:solidFill>
              </a:rPr>
              <a:t>dodávkách tepla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2.4691358024691384E-3"/>
          <c:y val="1.7779851834568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1522309711286"/>
          <c:y val="0.35023783646646156"/>
          <c:w val="0.50809669843901084"/>
          <c:h val="0.5238777279838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3BE2-448C-9EA2-7552889CB8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BE2-448C-9EA2-7552889CB8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BE2-448C-9EA2-7552889CB8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34EE-4F56-8A11-458BF592EE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3BE2-448C-9EA2-7552889CB8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3BE2-448C-9EA2-7552889CB87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3BE2-448C-9EA2-7552889CB87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8-3BE2-448C-9EA2-7552889CB878}"/>
              </c:ext>
            </c:extLst>
          </c:dPt>
          <c:dLbls>
            <c:dLbl>
              <c:idx val="0"/>
              <c:layout>
                <c:manualLayout>
                  <c:x val="0.21204150262467192"/>
                  <c:y val="-9.191765432013149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07666229221343"/>
                      <c:h val="0.10499673561665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BE2-448C-9EA2-7552889CB8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E2-448C-9EA2-7552889CB87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algn="ctr" rtl="0"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4EE-4F56-8A11-458BF592EE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E2-448C-9EA2-7552889CB87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E2-448C-9EA2-7552889CB8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2-448C-9EA2-7552889CB8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'5.4'!$A$7:$A$14</c:f>
              <c:strCache>
                <c:ptCount val="8"/>
                <c:pt idx="0">
                  <c:v>Černé uhlí tříděné</c:v>
                </c:pt>
                <c:pt idx="1">
                  <c:v>Černé uhlí průmyslové</c:v>
                </c:pt>
                <c:pt idx="2">
                  <c:v>Černouhelné kaly a granulát</c:v>
                </c:pt>
                <c:pt idx="3">
                  <c:v>Hnědé uhlí tříděné</c:v>
                </c:pt>
                <c:pt idx="4">
                  <c:v>Hnědé uhlí průmyslové</c:v>
                </c:pt>
                <c:pt idx="5">
                  <c:v>Hnědé uhlí - Brikety</c:v>
                </c:pt>
                <c:pt idx="6">
                  <c:v>Hnědé uhlí - Lignit</c:v>
                </c:pt>
                <c:pt idx="7">
                  <c:v>Hnědé uhlí - Mourové kaly</c:v>
                </c:pt>
              </c:strCache>
            </c:strRef>
          </c:cat>
          <c:val>
            <c:numRef>
              <c:f>'5.4'!$E$7:$E$14</c:f>
              <c:numCache>
                <c:formatCode>0%</c:formatCode>
                <c:ptCount val="8"/>
                <c:pt idx="0">
                  <c:v>8.527483640312708E-3</c:v>
                </c:pt>
                <c:pt idx="1">
                  <c:v>0.13474128762938389</c:v>
                </c:pt>
                <c:pt idx="2">
                  <c:v>0</c:v>
                </c:pt>
                <c:pt idx="3">
                  <c:v>8.894758445958266E-2</c:v>
                </c:pt>
                <c:pt idx="4">
                  <c:v>0.76774993940004688</c:v>
                </c:pt>
                <c:pt idx="5">
                  <c:v>3.3704870673821392E-5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E2-448C-9EA2-7552889CB8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43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Bilance tepla (TJ)</a:t>
            </a:r>
          </a:p>
        </c:rich>
      </c:tx>
      <c:layout>
        <c:manualLayout>
          <c:xMode val="edge"/>
          <c:yMode val="edge"/>
          <c:x val="6.4524454768356972E-5"/>
          <c:y val="2.3691377830839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31015127174144E-2"/>
          <c:y val="0.11527845141712992"/>
          <c:w val="0.92804202320238427"/>
          <c:h val="0.79793213446256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'3'!$A$18</c:f>
              <c:strCache>
                <c:ptCount val="1"/>
                <c:pt idx="0">
                  <c:v>Výroba tepla brutto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val>
            <c:numRef>
              <c:f>'3'!$B$18:$M$18</c:f>
              <c:numCache>
                <c:formatCode>#\ ##0.0</c:formatCode>
                <c:ptCount val="12"/>
                <c:pt idx="0">
                  <c:v>17745.776560999995</c:v>
                </c:pt>
                <c:pt idx="1">
                  <c:v>16038.328061999999</c:v>
                </c:pt>
                <c:pt idx="2">
                  <c:v>13861.265348000003</c:v>
                </c:pt>
                <c:pt idx="3">
                  <c:v>10106.757086999998</c:v>
                </c:pt>
                <c:pt idx="4">
                  <c:v>9051.9905500000023</c:v>
                </c:pt>
                <c:pt idx="5">
                  <c:v>6799.4234669999996</c:v>
                </c:pt>
                <c:pt idx="6">
                  <c:v>6680.0277489999989</c:v>
                </c:pt>
                <c:pt idx="7">
                  <c:v>6695.8361810000006</c:v>
                </c:pt>
                <c:pt idx="8">
                  <c:v>7580.614136000002</c:v>
                </c:pt>
                <c:pt idx="9">
                  <c:v>11523.335009999997</c:v>
                </c:pt>
                <c:pt idx="10">
                  <c:v>14526.616442999999</c:v>
                </c:pt>
                <c:pt idx="11">
                  <c:v>16360.866001000002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0-43A7-BC01-5C4DC9758F47}"/>
            </c:ext>
          </c:extLst>
        </c:ser>
        <c:ser>
          <c:idx val="1"/>
          <c:order val="1"/>
          <c:tx>
            <c:strRef>
              <c:f>'3'!$A$19</c:f>
              <c:strCache>
                <c:ptCount val="1"/>
                <c:pt idx="0">
                  <c:v>Technologická vlastní spotřeba tepla 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val>
            <c:numRef>
              <c:f>'3'!$B$19:$M$19</c:f>
              <c:numCache>
                <c:formatCode>#\ ##0.0</c:formatCode>
                <c:ptCount val="12"/>
                <c:pt idx="0">
                  <c:v>-956.36538699999949</c:v>
                </c:pt>
                <c:pt idx="1">
                  <c:v>-869.93253600000048</c:v>
                </c:pt>
                <c:pt idx="2">
                  <c:v>-884.69605399999921</c:v>
                </c:pt>
                <c:pt idx="3">
                  <c:v>-624.52181500000029</c:v>
                </c:pt>
                <c:pt idx="4">
                  <c:v>-609.67336399999999</c:v>
                </c:pt>
                <c:pt idx="5">
                  <c:v>-544.22251899999935</c:v>
                </c:pt>
                <c:pt idx="6">
                  <c:v>-579.87542699999892</c:v>
                </c:pt>
                <c:pt idx="7">
                  <c:v>-562.66035200000044</c:v>
                </c:pt>
                <c:pt idx="8">
                  <c:v>-576.5928030000008</c:v>
                </c:pt>
                <c:pt idx="9">
                  <c:v>-564.45473200000004</c:v>
                </c:pt>
                <c:pt idx="10">
                  <c:v>-648.3909010000001</c:v>
                </c:pt>
                <c:pt idx="11">
                  <c:v>-768.14087300000097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0-43A7-BC01-5C4DC9758F47}"/>
            </c:ext>
          </c:extLst>
        </c:ser>
        <c:ser>
          <c:idx val="2"/>
          <c:order val="2"/>
          <c:tx>
            <c:strRef>
              <c:f>'3'!$A$20</c:f>
              <c:strCache>
                <c:ptCount val="1"/>
                <c:pt idx="0">
                  <c:v>Ztráty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val>
            <c:numRef>
              <c:f>'3'!$B$20:$M$20</c:f>
              <c:numCache>
                <c:formatCode>#\ ##0.0</c:formatCode>
                <c:ptCount val="12"/>
                <c:pt idx="0">
                  <c:v>-1201.7478490000003</c:v>
                </c:pt>
                <c:pt idx="1">
                  <c:v>-1088.2453500000011</c:v>
                </c:pt>
                <c:pt idx="2">
                  <c:v>-1114.14474</c:v>
                </c:pt>
                <c:pt idx="3">
                  <c:v>-940.87509599999976</c:v>
                </c:pt>
                <c:pt idx="4">
                  <c:v>-893.97092800000007</c:v>
                </c:pt>
                <c:pt idx="5">
                  <c:v>-802.39116700000011</c:v>
                </c:pt>
                <c:pt idx="6">
                  <c:v>-769.62352599999974</c:v>
                </c:pt>
                <c:pt idx="7">
                  <c:v>-785.99474499999963</c:v>
                </c:pt>
                <c:pt idx="8">
                  <c:v>-828.21220999999969</c:v>
                </c:pt>
                <c:pt idx="9">
                  <c:v>-1029.0295640000002</c:v>
                </c:pt>
                <c:pt idx="10">
                  <c:v>-1112.0506670000004</c:v>
                </c:pt>
                <c:pt idx="11">
                  <c:v>-1156.9690259999993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0-43A7-BC01-5C4DC9758F47}"/>
            </c:ext>
          </c:extLst>
        </c:ser>
        <c:ser>
          <c:idx val="3"/>
          <c:order val="3"/>
          <c:tx>
            <c:strRef>
              <c:f>'3'!$A$21</c:f>
              <c:strCache>
                <c:ptCount val="1"/>
                <c:pt idx="0">
                  <c:v>Vlastní spotřeba tepla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val>
            <c:numRef>
              <c:f>'3'!$B$21:$M$21</c:f>
              <c:numCache>
                <c:formatCode>#\ ##0.0</c:formatCode>
                <c:ptCount val="12"/>
                <c:pt idx="0">
                  <c:v>-4239.7818149999985</c:v>
                </c:pt>
                <c:pt idx="1">
                  <c:v>-3660.2410800000011</c:v>
                </c:pt>
                <c:pt idx="2">
                  <c:v>-3598.8078300000043</c:v>
                </c:pt>
                <c:pt idx="3">
                  <c:v>-3150.0285990000007</c:v>
                </c:pt>
                <c:pt idx="4">
                  <c:v>-3109.8461290000018</c:v>
                </c:pt>
                <c:pt idx="5">
                  <c:v>-2765.5162059999993</c:v>
                </c:pt>
                <c:pt idx="6">
                  <c:v>-2793.7549149999995</c:v>
                </c:pt>
                <c:pt idx="7">
                  <c:v>-2761.1383930000011</c:v>
                </c:pt>
                <c:pt idx="8">
                  <c:v>-2871.7442109999997</c:v>
                </c:pt>
                <c:pt idx="9">
                  <c:v>-3231.0181479999987</c:v>
                </c:pt>
                <c:pt idx="10">
                  <c:v>-3769.3727980000035</c:v>
                </c:pt>
                <c:pt idx="11">
                  <c:v>-3953.5336419999994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0-43A7-BC01-5C4DC9758F47}"/>
            </c:ext>
          </c:extLst>
        </c:ser>
        <c:ser>
          <c:idx val="4"/>
          <c:order val="4"/>
          <c:tx>
            <c:strRef>
              <c:f>'3'!$A$22</c:f>
              <c:strCache>
                <c:ptCount val="1"/>
                <c:pt idx="0">
                  <c:v>Dodávky tepla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val>
            <c:numRef>
              <c:f>'3'!$B$22:$M$22</c:f>
              <c:numCache>
                <c:formatCode>#\ ##0.0</c:formatCode>
                <c:ptCount val="12"/>
                <c:pt idx="0">
                  <c:v>-11328.865458999997</c:v>
                </c:pt>
                <c:pt idx="1">
                  <c:v>-10389.127527999997</c:v>
                </c:pt>
                <c:pt idx="2">
                  <c:v>-8249.8964019999985</c:v>
                </c:pt>
                <c:pt idx="3">
                  <c:v>-5374.8613760000007</c:v>
                </c:pt>
                <c:pt idx="4">
                  <c:v>-4421.4198070000002</c:v>
                </c:pt>
                <c:pt idx="5">
                  <c:v>-2667.5452940000005</c:v>
                </c:pt>
                <c:pt idx="6">
                  <c:v>-2519.9906779999992</c:v>
                </c:pt>
                <c:pt idx="7">
                  <c:v>-2568.0618769999992</c:v>
                </c:pt>
                <c:pt idx="8">
                  <c:v>-3276.6734249999995</c:v>
                </c:pt>
                <c:pt idx="9">
                  <c:v>-6658.5674520000002</c:v>
                </c:pt>
                <c:pt idx="10">
                  <c:v>-8976.2706859999998</c:v>
                </c:pt>
                <c:pt idx="11">
                  <c:v>-10467.357733999999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0-43A7-BC01-5C4DC9758F47}"/>
            </c:ext>
          </c:extLst>
        </c:ser>
        <c:ser>
          <c:idx val="5"/>
          <c:order val="5"/>
          <c:tx>
            <c:strRef>
              <c:f>'3'!$A$23</c:f>
              <c:strCache>
                <c:ptCount val="1"/>
                <c:pt idx="0">
                  <c:v>Bilanční rozdíl</c:v>
                </c:pt>
              </c:strCache>
            </c:strRef>
          </c:tx>
          <c:invertIfNegative val="0"/>
          <c:val>
            <c:numRef>
              <c:f>'3'!$B$23:$M$23</c:f>
              <c:numCache>
                <c:formatCode>#\ ##0.0</c:formatCode>
                <c:ptCount val="12"/>
                <c:pt idx="0">
                  <c:v>-19.016051000002335</c:v>
                </c:pt>
                <c:pt idx="1">
                  <c:v>-30.781567999998515</c:v>
                </c:pt>
                <c:pt idx="2">
                  <c:v>-13.720322000001033</c:v>
                </c:pt>
                <c:pt idx="3">
                  <c:v>-16.47020099999645</c:v>
                </c:pt>
                <c:pt idx="4">
                  <c:v>-17.080321999999796</c:v>
                </c:pt>
                <c:pt idx="5">
                  <c:v>-19.748281000001043</c:v>
                </c:pt>
                <c:pt idx="6">
                  <c:v>-16.783203000001777</c:v>
                </c:pt>
                <c:pt idx="7">
                  <c:v>-17.980813999999555</c:v>
                </c:pt>
                <c:pt idx="8">
                  <c:v>-27.391487000002599</c:v>
                </c:pt>
                <c:pt idx="9">
                  <c:v>-40.265113999997084</c:v>
                </c:pt>
                <c:pt idx="10">
                  <c:v>-20.531390999993164</c:v>
                </c:pt>
                <c:pt idx="11">
                  <c:v>-14.864726000005248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F0-43A7-BC01-5C4DC975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155136"/>
        <c:axId val="222156672"/>
      </c:barChart>
      <c:catAx>
        <c:axId val="22215513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22156672"/>
        <c:crosses val="autoZero"/>
        <c:auto val="1"/>
        <c:lblAlgn val="ctr"/>
        <c:lblOffset val="100"/>
        <c:noMultiLvlLbl val="0"/>
      </c:catAx>
      <c:valAx>
        <c:axId val="22215667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2155136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z uhlí (GJ)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7.6781249999999983E-3"/>
          <c:y val="1.6919162822606405E-3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'5.4'!$A$7</c:f>
              <c:strCache>
                <c:ptCount val="1"/>
                <c:pt idx="0">
                  <c:v>Černé uhlí tříděné</c:v>
                </c:pt>
              </c:strCache>
            </c:strRef>
          </c:tx>
          <c:invertIfNegative val="0"/>
          <c:dPt>
            <c:idx val="1"/>
            <c:invertIfNegative val="0"/>
            <c:bubble3D val="0"/>
            <c:explosion val="51"/>
            <c:extLst>
              <c:ext xmlns:c16="http://schemas.microsoft.com/office/drawing/2014/chart" uri="{C3380CC4-5D6E-409C-BE32-E72D297353CC}">
                <c16:uniqueId val="{00000000-1AED-4DA8-87E2-E2B58DBE8113}"/>
              </c:ext>
            </c:extLst>
          </c:dPt>
          <c:dPt>
            <c:idx val="3"/>
            <c:invertIfNegative val="0"/>
            <c:bubble3D val="0"/>
            <c:explosion val="52"/>
            <c:extLst>
              <c:ext xmlns:c16="http://schemas.microsoft.com/office/drawing/2014/chart" uri="{C3380CC4-5D6E-409C-BE32-E72D297353CC}">
                <c16:uniqueId val="{00000001-1AED-4DA8-87E2-E2B58DBE81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ED-4DA8-87E2-E2B58DBE811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ED-4DA8-87E2-E2B58DBE811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ED-4DA8-87E2-E2B58DBE8113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6-1AED-4DA8-87E2-E2B58DBE8113}"/>
              </c:ext>
            </c:extLst>
          </c:dPt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'5.4'!$B$7:$D$7</c:f>
              <c:numCache>
                <c:formatCode>#\ ##0.0</c:formatCode>
                <c:ptCount val="3"/>
                <c:pt idx="0">
                  <c:v>36284.78</c:v>
                </c:pt>
                <c:pt idx="1">
                  <c:v>46934.3</c:v>
                </c:pt>
                <c:pt idx="2">
                  <c:v>26078.86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ED-4DA8-87E2-E2B58DBE8113}"/>
            </c:ext>
          </c:extLst>
        </c:ser>
        <c:ser>
          <c:idx val="1"/>
          <c:order val="1"/>
          <c:tx>
            <c:strRef>
              <c:f>'5.4'!$A$8</c:f>
              <c:strCache>
                <c:ptCount val="1"/>
                <c:pt idx="0">
                  <c:v>Černé uhlí průmyslové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'5.4'!$B$8:$D$8</c:f>
              <c:numCache>
                <c:formatCode>#\ ##0.0</c:formatCode>
                <c:ptCount val="3"/>
                <c:pt idx="0">
                  <c:v>452025.20100000006</c:v>
                </c:pt>
                <c:pt idx="1">
                  <c:v>594996.97299999988</c:v>
                </c:pt>
                <c:pt idx="2">
                  <c:v>679975.58900000004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ED-4DA8-87E2-E2B58DBE8113}"/>
            </c:ext>
          </c:extLst>
        </c:ser>
        <c:ser>
          <c:idx val="2"/>
          <c:order val="2"/>
          <c:tx>
            <c:strRef>
              <c:f>'5.4'!$A$9</c:f>
              <c:strCache>
                <c:ptCount val="1"/>
                <c:pt idx="0">
                  <c:v>Černouhelné kaly a granulát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'5.4'!$B$9:$D$9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ED-4DA8-87E2-E2B58DBE8113}"/>
            </c:ext>
          </c:extLst>
        </c:ser>
        <c:ser>
          <c:idx val="3"/>
          <c:order val="3"/>
          <c:tx>
            <c:strRef>
              <c:f>'5.4'!$A$10</c:f>
              <c:strCache>
                <c:ptCount val="1"/>
                <c:pt idx="0">
                  <c:v>Hnědé uhlí tříděné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'5.4'!$B$10:$D$10</c:f>
              <c:numCache>
                <c:formatCode>#\ ##0.0</c:formatCode>
                <c:ptCount val="3"/>
                <c:pt idx="0">
                  <c:v>259712.20199999999</c:v>
                </c:pt>
                <c:pt idx="1">
                  <c:v>390349.75299999991</c:v>
                </c:pt>
                <c:pt idx="2">
                  <c:v>489991.56599999993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ED-4DA8-87E2-E2B58DBE8113}"/>
            </c:ext>
          </c:extLst>
        </c:ser>
        <c:ser>
          <c:idx val="4"/>
          <c:order val="4"/>
          <c:tx>
            <c:strRef>
              <c:f>'5.4'!$A$11</c:f>
              <c:strCache>
                <c:ptCount val="1"/>
                <c:pt idx="0">
                  <c:v>Hnědé uhlí průmyslové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'5.4'!$B$11:$D$11</c:f>
              <c:numCache>
                <c:formatCode>#\ ##0.0</c:formatCode>
                <c:ptCount val="3"/>
                <c:pt idx="0">
                  <c:v>2395104.1230000001</c:v>
                </c:pt>
                <c:pt idx="1">
                  <c:v>3432966.7039999999</c:v>
                </c:pt>
                <c:pt idx="2">
                  <c:v>4012286.5809999993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ED-4DA8-87E2-E2B58DBE8113}"/>
            </c:ext>
          </c:extLst>
        </c:ser>
        <c:ser>
          <c:idx val="5"/>
          <c:order val="5"/>
          <c:tx>
            <c:strRef>
              <c:f>'5.4'!$A$12</c:f>
              <c:strCache>
                <c:ptCount val="1"/>
                <c:pt idx="0">
                  <c:v>Hnědé uhlí - Brikety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'5.4'!$B$12:$D$12</c:f>
              <c:numCache>
                <c:formatCode>#\ ##0.0</c:formatCode>
                <c:ptCount val="3"/>
                <c:pt idx="0">
                  <c:v>0</c:v>
                </c:pt>
                <c:pt idx="1">
                  <c:v>202</c:v>
                </c:pt>
                <c:pt idx="2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ED-4DA8-87E2-E2B58DBE8113}"/>
            </c:ext>
          </c:extLst>
        </c:ser>
        <c:ser>
          <c:idx val="6"/>
          <c:order val="6"/>
          <c:tx>
            <c:strRef>
              <c:f>'5.4'!$A$13</c:f>
              <c:strCache>
                <c:ptCount val="1"/>
                <c:pt idx="0">
                  <c:v>Hnědé uhlí - Lignit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'5.4'!$B$13:$D$13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AED-4DA8-87E2-E2B58DBE8113}"/>
            </c:ext>
          </c:extLst>
        </c:ser>
        <c:ser>
          <c:idx val="7"/>
          <c:order val="7"/>
          <c:tx>
            <c:strRef>
              <c:f>'5.4'!$A$14</c:f>
              <c:strCache>
                <c:ptCount val="1"/>
                <c:pt idx="0">
                  <c:v>Hnědé uhlí - Mourové kaly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'5.4'!$B$4:$D$4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'5.4'!$B$14:$D$14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ED-4DA8-87E2-E2B58DBE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164800"/>
        <c:axId val="233166336"/>
      </c:barChart>
      <c:catAx>
        <c:axId val="2331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166336"/>
        <c:crosses val="autoZero"/>
        <c:auto val="1"/>
        <c:lblAlgn val="ctr"/>
        <c:lblOffset val="100"/>
        <c:noMultiLvlLbl val="0"/>
      </c:catAx>
      <c:valAx>
        <c:axId val="23316633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16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Podíl kategori</a:t>
            </a:r>
            <a:r>
              <a:rPr lang="cs-CZ" sz="1000">
                <a:solidFill>
                  <a:schemeClr val="tx2"/>
                </a:solidFill>
              </a:rPr>
              <a:t>í</a:t>
            </a:r>
            <a:r>
              <a:rPr lang="en-US" sz="1000">
                <a:solidFill>
                  <a:schemeClr val="tx2"/>
                </a:solidFill>
              </a:rPr>
              <a:t> biomasy na </a:t>
            </a:r>
            <a:r>
              <a:rPr lang="cs-CZ" sz="1000">
                <a:solidFill>
                  <a:schemeClr val="tx2"/>
                </a:solidFill>
              </a:rPr>
              <a:t>dodávkách tepla</a:t>
            </a:r>
          </a:p>
        </c:rich>
      </c:tx>
      <c:layout>
        <c:manualLayout>
          <c:xMode val="edge"/>
          <c:yMode val="edge"/>
          <c:x val="4.5019336750016535E-2"/>
          <c:y val="1.38689136490859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4878130227889"/>
          <c:y val="0.35431470639946622"/>
          <c:w val="0.58315899274469118"/>
          <c:h val="0.5755212161156182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D9EB-4D55-9B74-18198FE7428B}"/>
              </c:ext>
            </c:extLst>
          </c:dPt>
          <c:dLbls>
            <c:dLbl>
              <c:idx val="0"/>
              <c:layout>
                <c:manualLayout>
                  <c:x val="1.3769370631341843E-2"/>
                  <c:y val="-1.80749074222713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61308610627135"/>
                      <c:h val="7.17372288600080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DB-4504-ADDF-2645B1B6ACA4}"/>
                </c:ext>
              </c:extLst>
            </c:dLbl>
            <c:dLbl>
              <c:idx val="1"/>
              <c:layout>
                <c:manualLayout>
                  <c:x val="1.3769616281050282E-2"/>
                  <c:y val="-6.44136587263488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1-49CB-8198-24B956D6F2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BA-41E8-81F4-B85652C464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BA-41E8-81F4-B85652C464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BA-41E8-81F4-B85652C4646D}"/>
                </c:ext>
              </c:extLst>
            </c:dLbl>
            <c:dLbl>
              <c:idx val="6"/>
              <c:layout>
                <c:manualLayout>
                  <c:x val="2.1646101153916628E-3"/>
                  <c:y val="-0.15773432184834399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DB-4504-ADDF-2645B1B6A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'5.4'!$A$22:$A$28</c:f>
              <c:strCache>
                <c:ptCount val="7"/>
                <c:pt idx="0">
                  <c:v>Brikety a pelety</c:v>
                </c:pt>
                <c:pt idx="1">
                  <c:v>Celulózové výluhy</c:v>
                </c:pt>
                <c:pt idx="2">
                  <c:v>Kapalná biopaliva</c:v>
                </c:pt>
                <c:pt idx="3">
                  <c:v>Ostatní biomasa</c:v>
                </c:pt>
                <c:pt idx="4">
                  <c:v>Palivové dříví</c:v>
                </c:pt>
                <c:pt idx="5">
                  <c:v>Piliny, kůra, štěpky, dřevní odpad</c:v>
                </c:pt>
                <c:pt idx="6">
                  <c:v>Rostlinné materiály neaglomerované</c:v>
                </c:pt>
              </c:strCache>
            </c:strRef>
          </c:cat>
          <c:val>
            <c:numRef>
              <c:f>'5.4'!$E$22:$E$28</c:f>
              <c:numCache>
                <c:formatCode>0</c:formatCode>
                <c:ptCount val="7"/>
                <c:pt idx="0">
                  <c:v>176634.459</c:v>
                </c:pt>
                <c:pt idx="1">
                  <c:v>204084.40999999997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3016008.8969999999</c:v>
                </c:pt>
                <c:pt idx="6">
                  <c:v>128686.591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BA-41E8-81F4-B85652C4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z </a:t>
            </a:r>
            <a:r>
              <a:rPr lang="cs-CZ" sz="1000" b="1" i="0" u="none" strike="noStrike" baseline="0">
                <a:solidFill>
                  <a:schemeClr val="tx2"/>
                </a:solidFill>
                <a:effectLst/>
              </a:rPr>
              <a:t>biomasy</a:t>
            </a:r>
            <a:r>
              <a:rPr lang="cs-CZ" sz="1000">
                <a:solidFill>
                  <a:schemeClr val="tx2"/>
                </a:solidFill>
              </a:rPr>
              <a:t> (GJ)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0077493480694161"/>
          <c:w val="0.85081618087212785"/>
          <c:h val="0.60354473072218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'5.4'!$A$22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Pt>
            <c:idx val="1"/>
            <c:invertIfNegative val="0"/>
            <c:bubble3D val="0"/>
            <c:explosion val="51"/>
            <c:extLst>
              <c:ext xmlns:c16="http://schemas.microsoft.com/office/drawing/2014/chart" uri="{C3380CC4-5D6E-409C-BE32-E72D297353CC}">
                <c16:uniqueId val="{00000000-C6A9-4A0A-9229-85C442BD0CF3}"/>
              </c:ext>
            </c:extLst>
          </c:dPt>
          <c:dPt>
            <c:idx val="3"/>
            <c:invertIfNegative val="0"/>
            <c:bubble3D val="0"/>
            <c:explosion val="52"/>
            <c:extLst>
              <c:ext xmlns:c16="http://schemas.microsoft.com/office/drawing/2014/chart" uri="{C3380CC4-5D6E-409C-BE32-E72D297353CC}">
                <c16:uniqueId val="{00000001-C6A9-4A0A-9229-85C442BD0C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A9-4A0A-9229-85C442BD0C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A9-4A0A-9229-85C442BD0C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A9-4A0A-9229-85C442BD0CF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A9-4A0A-9229-85C442BD0CF3}"/>
              </c:ext>
            </c:extLst>
          </c:dPt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'5.4'!$B$22:$D$22</c:f>
              <c:numCache>
                <c:formatCode>#\ ##0.0</c:formatCode>
                <c:ptCount val="3"/>
                <c:pt idx="0">
                  <c:v>49287.147000000004</c:v>
                </c:pt>
                <c:pt idx="1">
                  <c:v>64978.733</c:v>
                </c:pt>
                <c:pt idx="2">
                  <c:v>62368.578999999998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A9-4A0A-9229-85C442BD0CF3}"/>
            </c:ext>
          </c:extLst>
        </c:ser>
        <c:ser>
          <c:idx val="1"/>
          <c:order val="1"/>
          <c:tx>
            <c:strRef>
              <c:f>'5.4'!$A$23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'5.4'!$B$23:$D$23</c:f>
              <c:numCache>
                <c:formatCode>#\ ##0.0</c:formatCode>
                <c:ptCount val="3"/>
                <c:pt idx="0">
                  <c:v>47599.15</c:v>
                </c:pt>
                <c:pt idx="1">
                  <c:v>84038.25</c:v>
                </c:pt>
                <c:pt idx="2">
                  <c:v>72447.009999999995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A9-4A0A-9229-85C442BD0CF3}"/>
            </c:ext>
          </c:extLst>
        </c:ser>
        <c:ser>
          <c:idx val="2"/>
          <c:order val="2"/>
          <c:tx>
            <c:strRef>
              <c:f>'5.4'!$A$24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'5.4'!$B$24:$D$24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A9-4A0A-9229-85C442BD0CF3}"/>
            </c:ext>
          </c:extLst>
        </c:ser>
        <c:ser>
          <c:idx val="3"/>
          <c:order val="3"/>
          <c:tx>
            <c:strRef>
              <c:f>'5.4'!$A$25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'5.4'!$B$25:$D$25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A9-4A0A-9229-85C442BD0CF3}"/>
            </c:ext>
          </c:extLst>
        </c:ser>
        <c:ser>
          <c:idx val="4"/>
          <c:order val="4"/>
          <c:tx>
            <c:strRef>
              <c:f>'5.4'!$A$26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'5.4'!$B$26:$D$26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A9-4A0A-9229-85C442BD0CF3}"/>
            </c:ext>
          </c:extLst>
        </c:ser>
        <c:ser>
          <c:idx val="5"/>
          <c:order val="5"/>
          <c:tx>
            <c:strRef>
              <c:f>'5.4'!$A$27</c:f>
              <c:strCache>
                <c:ptCount val="1"/>
                <c:pt idx="0">
                  <c:v>Piliny, kůra, štěpky, dřevní odpad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'5.4'!$B$27:$D$27</c:f>
              <c:numCache>
                <c:formatCode>#\ ##0.0</c:formatCode>
                <c:ptCount val="3"/>
                <c:pt idx="0">
                  <c:v>819617.25699999998</c:v>
                </c:pt>
                <c:pt idx="1">
                  <c:v>1007959.5699999998</c:v>
                </c:pt>
                <c:pt idx="2">
                  <c:v>1188432.0699999998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A9-4A0A-9229-85C442BD0CF3}"/>
            </c:ext>
          </c:extLst>
        </c:ser>
        <c:ser>
          <c:idx val="6"/>
          <c:order val="6"/>
          <c:tx>
            <c:strRef>
              <c:f>'5.4'!$A$28</c:f>
              <c:strCache>
                <c:ptCount val="1"/>
                <c:pt idx="0">
                  <c:v>Rostlinné materiály neaglomerované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'5.4'!$B$19:$D$19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'5.4'!$B$28:$D$28</c:f>
              <c:numCache>
                <c:formatCode>#\ ##0.0</c:formatCode>
                <c:ptCount val="3"/>
                <c:pt idx="0">
                  <c:v>30097.855</c:v>
                </c:pt>
                <c:pt idx="1">
                  <c:v>45687.815999999999</c:v>
                </c:pt>
                <c:pt idx="2">
                  <c:v>52900.92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A9-4A0A-9229-85C442BD0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328640"/>
        <c:axId val="233330176"/>
      </c:barChart>
      <c:catAx>
        <c:axId val="2333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330176"/>
        <c:crosses val="autoZero"/>
        <c:auto val="1"/>
        <c:lblAlgn val="ctr"/>
        <c:lblOffset val="100"/>
        <c:noMultiLvlLbl val="0"/>
      </c:catAx>
      <c:valAx>
        <c:axId val="23333017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328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Podíl kategori</a:t>
            </a:r>
            <a:r>
              <a:rPr lang="cs-CZ" sz="1000">
                <a:solidFill>
                  <a:schemeClr val="tx2"/>
                </a:solidFill>
              </a:rPr>
              <a:t>í</a:t>
            </a:r>
            <a:r>
              <a:rPr lang="en-US" sz="1000">
                <a:solidFill>
                  <a:schemeClr val="tx2"/>
                </a:solidFill>
              </a:rPr>
              <a:t> </a:t>
            </a:r>
            <a:r>
              <a:rPr lang="cs-CZ" sz="1000">
                <a:solidFill>
                  <a:schemeClr val="tx2"/>
                </a:solidFill>
              </a:rPr>
              <a:t>bioplynu</a:t>
            </a:r>
            <a:r>
              <a:rPr lang="en-US" sz="1000">
                <a:solidFill>
                  <a:schemeClr val="tx2"/>
                </a:solidFill>
              </a:rPr>
              <a:t> na </a:t>
            </a:r>
            <a:r>
              <a:rPr lang="cs-CZ" sz="1000">
                <a:solidFill>
                  <a:schemeClr val="tx2"/>
                </a:solidFill>
              </a:rPr>
              <a:t>dodávkách tepla</a:t>
            </a:r>
          </a:p>
        </c:rich>
      </c:tx>
      <c:layout>
        <c:manualLayout>
          <c:xMode val="edge"/>
          <c:yMode val="edge"/>
          <c:x val="4.778221303917147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05077382568558"/>
          <c:y val="0.36383960117915298"/>
          <c:w val="0.470966603312517"/>
          <c:h val="0.54235345322472317"/>
        </c:manualLayout>
      </c:layout>
      <c:doughnutChart>
        <c:varyColors val="1"/>
        <c:ser>
          <c:idx val="0"/>
          <c:order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C87A-4AC0-B436-9882062371ED}"/>
                </c:ext>
              </c:extLst>
            </c:dLbl>
            <c:dLbl>
              <c:idx val="1"/>
              <c:layout>
                <c:manualLayout>
                  <c:x val="0.16454758001666173"/>
                  <c:y val="4.7851358356756253E-2"/>
                </c:manualLayout>
              </c:layout>
              <c:numFmt formatCode="0%" sourceLinked="0"/>
              <c:spPr>
                <a:ln w="3175"/>
              </c:spPr>
              <c:txPr>
                <a:bodyPr/>
                <a:lstStyle/>
                <a:p>
                  <a:pPr>
                    <a:defRPr sz="9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385-9178-87F937D55918}"/>
                </c:ext>
              </c:extLst>
            </c:dLbl>
            <c:dLbl>
              <c:idx val="2"/>
              <c:layout>
                <c:manualLayout>
                  <c:x val="1.365187713310580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8D-48F6-83FC-D0F41AEA2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'5.4'!$A$36:$A$38</c:f>
              <c:strCache>
                <c:ptCount val="3"/>
                <c:pt idx="0">
                  <c:v>Skládkový plyn</c:v>
                </c:pt>
                <c:pt idx="1">
                  <c:v>Kalový plyn (ČOV)</c:v>
                </c:pt>
                <c:pt idx="2">
                  <c:v>Ostatní bioplyn</c:v>
                </c:pt>
              </c:strCache>
            </c:strRef>
          </c:cat>
          <c:val>
            <c:numRef>
              <c:f>'5.4'!$E$36:$E$38</c:f>
              <c:numCache>
                <c:formatCode>0%</c:formatCode>
                <c:ptCount val="3"/>
                <c:pt idx="0">
                  <c:v>0.11737242339630788</c:v>
                </c:pt>
                <c:pt idx="1">
                  <c:v>1.4956376078751048E-2</c:v>
                </c:pt>
                <c:pt idx="2">
                  <c:v>0.86767120052494118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A-4385-9178-87F937D55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1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</a:t>
            </a:r>
            <a:r>
              <a:rPr lang="cs-CZ" sz="1000" baseline="0">
                <a:solidFill>
                  <a:schemeClr val="tx2"/>
                </a:solidFill>
              </a:rPr>
              <a:t>z bioplynu (GJ)</a:t>
            </a:r>
            <a:endParaRPr lang="cs-CZ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20874583333333332"/>
          <c:w val="0.84557883094801833"/>
          <c:h val="0.61349374999999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'5.4'!$A$36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'5.4'!$B$33:$D$33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'5.4'!$B$36:$D$36</c:f>
              <c:numCache>
                <c:formatCode>#\ ##0.0</c:formatCode>
                <c:ptCount val="3"/>
                <c:pt idx="0">
                  <c:v>5390.1019999999999</c:v>
                </c:pt>
                <c:pt idx="1">
                  <c:v>6550.2439999999997</c:v>
                </c:pt>
                <c:pt idx="2">
                  <c:v>7069.4120000000003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6-4525-B39C-E4AC50293D06}"/>
            </c:ext>
          </c:extLst>
        </c:ser>
        <c:ser>
          <c:idx val="1"/>
          <c:order val="1"/>
          <c:tx>
            <c:strRef>
              <c:f>'5.4'!$A$37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'5.4'!$B$33:$D$33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'5.4'!$B$37:$D$37</c:f>
              <c:numCache>
                <c:formatCode>#\ ##0.0</c:formatCode>
                <c:ptCount val="3"/>
                <c:pt idx="0">
                  <c:v>914.99499999999989</c:v>
                </c:pt>
                <c:pt idx="1">
                  <c:v>670.15000000000009</c:v>
                </c:pt>
                <c:pt idx="2">
                  <c:v>837.20499999999993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6-4525-B39C-E4AC50293D06}"/>
            </c:ext>
          </c:extLst>
        </c:ser>
        <c:ser>
          <c:idx val="2"/>
          <c:order val="2"/>
          <c:tx>
            <c:strRef>
              <c:f>'5.4'!$A$38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'5.4'!$B$33:$D$33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'5.4'!$B$38:$D$38</c:f>
              <c:numCache>
                <c:formatCode>#\ ##0.0</c:formatCode>
                <c:ptCount val="3"/>
                <c:pt idx="0">
                  <c:v>38929.807000000008</c:v>
                </c:pt>
                <c:pt idx="1">
                  <c:v>47675.772999999994</c:v>
                </c:pt>
                <c:pt idx="2">
                  <c:v>53923.336999999985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6-4525-B39C-E4AC50293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041152"/>
        <c:axId val="235042688"/>
      </c:barChart>
      <c:catAx>
        <c:axId val="2350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042688"/>
        <c:crosses val="autoZero"/>
        <c:auto val="1"/>
        <c:lblAlgn val="ctr"/>
        <c:lblOffset val="100"/>
        <c:noMultiLvlLbl val="0"/>
      </c:catAx>
      <c:valAx>
        <c:axId val="235042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04115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'5.4'!$G$22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BAB-4D3B-9176-13160CFDC7FE}"/>
            </c:ext>
          </c:extLst>
        </c:ser>
        <c:ser>
          <c:idx val="1"/>
          <c:order val="1"/>
          <c:tx>
            <c:strRef>
              <c:f>'5.4'!$G$23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BAB-4D3B-9176-13160CFDC7FE}"/>
            </c:ext>
          </c:extLst>
        </c:ser>
        <c:ser>
          <c:idx val="2"/>
          <c:order val="2"/>
          <c:tx>
            <c:strRef>
              <c:f>'5.4'!$G$24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BAB-4D3B-9176-13160CFDC7FE}"/>
            </c:ext>
          </c:extLst>
        </c:ser>
        <c:ser>
          <c:idx val="3"/>
          <c:order val="3"/>
          <c:tx>
            <c:strRef>
              <c:f>'5.4'!$G$25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BAB-4D3B-9176-13160CFDC7FE}"/>
            </c:ext>
          </c:extLst>
        </c:ser>
        <c:ser>
          <c:idx val="4"/>
          <c:order val="4"/>
          <c:tx>
            <c:strRef>
              <c:f>'5.4'!$G$26</c:f>
              <c:strCache>
                <c:ptCount val="1"/>
              </c:strCache>
            </c:strRef>
          </c:tx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BAB-4D3B-9176-13160CFDC7FE}"/>
            </c:ext>
          </c:extLst>
        </c:ser>
        <c:ser>
          <c:idx val="5"/>
          <c:order val="5"/>
          <c:tx>
            <c:strRef>
              <c:f>'5.4'!$G$27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BAB-4D3B-9176-13160CFDC7FE}"/>
            </c:ext>
          </c:extLst>
        </c:ser>
        <c:ser>
          <c:idx val="6"/>
          <c:order val="6"/>
          <c:tx>
            <c:strRef>
              <c:f>'5.4'!$G$28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'5.4'!$H$21</c:f>
              <c:numCache>
                <c:formatCode>General</c:formatCode>
                <c:ptCount val="1"/>
              </c:numCache>
            </c:numRef>
          </c:cat>
          <c:val>
            <c:numRef>
              <c:f>'5.4'!$H$28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BAB-4D3B-9176-13160CFDC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095168"/>
        <c:axId val="235096704"/>
      </c:barChart>
      <c:catAx>
        <c:axId val="2350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096704"/>
        <c:crosses val="autoZero"/>
        <c:auto val="1"/>
        <c:lblAlgn val="ctr"/>
        <c:lblOffset val="100"/>
        <c:noMultiLvlLbl val="0"/>
      </c:catAx>
      <c:valAx>
        <c:axId val="23509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09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'5.4'!$G$36</c:f>
              <c:strCache>
                <c:ptCount val="1"/>
              </c:strCache>
            </c:strRef>
          </c:tx>
          <c:invertIfNegative val="0"/>
          <c:cat>
            <c:numRef>
              <c:f>'5.4'!$H$35</c:f>
              <c:numCache>
                <c:formatCode>General</c:formatCode>
                <c:ptCount val="1"/>
              </c:numCache>
            </c:numRef>
          </c:cat>
          <c:val>
            <c:numRef>
              <c:f>'5.4'!$H$36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DDA-418B-8F7D-C9525CDB7C14}"/>
            </c:ext>
          </c:extLst>
        </c:ser>
        <c:ser>
          <c:idx val="1"/>
          <c:order val="1"/>
          <c:tx>
            <c:strRef>
              <c:f>'5.4'!$G$37</c:f>
              <c:strCache>
                <c:ptCount val="1"/>
              </c:strCache>
            </c:strRef>
          </c:tx>
          <c:invertIfNegative val="0"/>
          <c:cat>
            <c:numRef>
              <c:f>'5.4'!$H$35</c:f>
              <c:numCache>
                <c:formatCode>General</c:formatCode>
                <c:ptCount val="1"/>
              </c:numCache>
            </c:numRef>
          </c:cat>
          <c:val>
            <c:numRef>
              <c:f>'5.4'!$H$37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DDA-418B-8F7D-C9525CDB7C14}"/>
            </c:ext>
          </c:extLst>
        </c:ser>
        <c:ser>
          <c:idx val="2"/>
          <c:order val="2"/>
          <c:tx>
            <c:strRef>
              <c:f>'5.4'!$G$38</c:f>
              <c:strCache>
                <c:ptCount val="1"/>
              </c:strCache>
            </c:strRef>
          </c:tx>
          <c:invertIfNegative val="0"/>
          <c:cat>
            <c:numRef>
              <c:f>'5.4'!$H$35</c:f>
              <c:numCache>
                <c:formatCode>General</c:formatCode>
                <c:ptCount val="1"/>
              </c:numCache>
            </c:numRef>
          </c:cat>
          <c:val>
            <c:numRef>
              <c:f>'5.4'!$H$38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DDA-418B-8F7D-C9525CDB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09856"/>
        <c:axId val="235211392"/>
      </c:barChart>
      <c:catAx>
        <c:axId val="23520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11392"/>
        <c:crosses val="autoZero"/>
        <c:auto val="1"/>
        <c:lblAlgn val="ctr"/>
        <c:lblOffset val="100"/>
        <c:noMultiLvlLbl val="0"/>
      </c:catAx>
      <c:valAx>
        <c:axId val="23521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098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'5.4'!$G$7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E9F-4E23-BE1A-AFA49BA024E5}"/>
            </c:ext>
          </c:extLst>
        </c:ser>
        <c:ser>
          <c:idx val="1"/>
          <c:order val="1"/>
          <c:tx>
            <c:strRef>
              <c:f>'5.4'!$G$8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E9F-4E23-BE1A-AFA49BA024E5}"/>
            </c:ext>
          </c:extLst>
        </c:ser>
        <c:ser>
          <c:idx val="2"/>
          <c:order val="2"/>
          <c:tx>
            <c:strRef>
              <c:f>'5.4'!$G$9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E9F-4E23-BE1A-AFA49BA024E5}"/>
            </c:ext>
          </c:extLst>
        </c:ser>
        <c:ser>
          <c:idx val="3"/>
          <c:order val="3"/>
          <c:tx>
            <c:strRef>
              <c:f>'5.4'!$G$10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E9F-4E23-BE1A-AFA49BA024E5}"/>
            </c:ext>
          </c:extLst>
        </c:ser>
        <c:ser>
          <c:idx val="4"/>
          <c:order val="4"/>
          <c:tx>
            <c:strRef>
              <c:f>'5.4'!$G$11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E9F-4E23-BE1A-AFA49BA024E5}"/>
            </c:ext>
          </c:extLst>
        </c:ser>
        <c:ser>
          <c:idx val="5"/>
          <c:order val="5"/>
          <c:tx>
            <c:strRef>
              <c:f>'5.4'!$G$12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E9F-4E23-BE1A-AFA49BA024E5}"/>
            </c:ext>
          </c:extLst>
        </c:ser>
        <c:ser>
          <c:idx val="6"/>
          <c:order val="6"/>
          <c:tx>
            <c:strRef>
              <c:f>'5.4'!$G$13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E9F-4E23-BE1A-AFA49BA024E5}"/>
            </c:ext>
          </c:extLst>
        </c:ser>
        <c:ser>
          <c:idx val="7"/>
          <c:order val="7"/>
          <c:tx>
            <c:strRef>
              <c:f>'5.4'!$G$14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'5.4'!$H$6</c:f>
              <c:numCache>
                <c:formatCode>General</c:formatCode>
                <c:ptCount val="1"/>
              </c:numCache>
            </c:numRef>
          </c:cat>
          <c:val>
            <c:numRef>
              <c:f>'5.4'!$H$14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E9F-4E23-BE1A-AFA49BA02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56832"/>
        <c:axId val="235279104"/>
      </c:barChart>
      <c:catAx>
        <c:axId val="23525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79104"/>
        <c:crosses val="autoZero"/>
        <c:auto val="1"/>
        <c:lblAlgn val="ctr"/>
        <c:lblOffset val="100"/>
        <c:noMultiLvlLbl val="0"/>
      </c:catAx>
      <c:valAx>
        <c:axId val="235279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52568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Podíl </a:t>
            </a:r>
            <a:r>
              <a:rPr lang="cs-CZ" sz="1000">
                <a:solidFill>
                  <a:schemeClr val="tx2"/>
                </a:solidFill>
              </a:rPr>
              <a:t>krajů ČR na </a:t>
            </a:r>
            <a:r>
              <a:rPr lang="en-US" sz="1000">
                <a:solidFill>
                  <a:schemeClr val="tx2"/>
                </a:solidFill>
              </a:rPr>
              <a:t>instalované</a:t>
            </a:r>
            <a:r>
              <a:rPr lang="cs-CZ" sz="1000">
                <a:solidFill>
                  <a:schemeClr val="tx2"/>
                </a:solidFill>
              </a:rPr>
              <a:t>m</a:t>
            </a:r>
            <a:r>
              <a:rPr lang="en-US" sz="1000">
                <a:solidFill>
                  <a:schemeClr val="tx2"/>
                </a:solidFill>
              </a:rPr>
              <a:t> výkonu </a:t>
            </a:r>
            <a:endParaRPr lang="cs-CZ" sz="1000">
              <a:solidFill>
                <a:schemeClr val="tx2"/>
              </a:solidFill>
            </a:endParaRPr>
          </a:p>
          <a:p>
            <a:pPr algn="l">
              <a:defRPr sz="1000"/>
            </a:pPr>
            <a:r>
              <a:rPr lang="en-US" sz="1000">
                <a:solidFill>
                  <a:schemeClr val="tx2"/>
                </a:solidFill>
              </a:rPr>
              <a:t>v</a:t>
            </a:r>
            <a:r>
              <a:rPr lang="cs-CZ" sz="1000">
                <a:solidFill>
                  <a:schemeClr val="tx2"/>
                </a:solidFill>
              </a:rPr>
              <a:t>ýroben tepla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5281609763550259E-2"/>
          <c:y val="1.439773400073065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5651118446039352E-2"/>
          <c:y val="0.15935589614594692"/>
          <c:w val="0.76778165406546883"/>
          <c:h val="0.7870965152295640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A-3674-42EF-8DF5-AEED346609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3674-42EF-8DF5-AEED346609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8-3674-42EF-8DF5-AEED346609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674-42EF-8DF5-AEED346609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C1F1-4538-A25D-E7701F891F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C1F1-4538-A25D-E7701F891F20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3-C1F1-4538-A25D-E7701F891F20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1-C1F1-4538-A25D-E7701F891F20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C1F1-4538-A25D-E7701F891F20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6-3674-42EF-8DF5-AEED34660903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05-C1F1-4538-A25D-E7701F891F20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5-3674-42EF-8DF5-AEED34660903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3674-42EF-8DF5-AEED34660903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3674-42EF-8DF5-AEED34660903}"/>
              </c:ext>
            </c:extLst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1F1-4538-A25D-E7701F891F20}"/>
                </c:ext>
              </c:extLst>
            </c:dLbl>
            <c:dLbl>
              <c:idx val="1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674-42EF-8DF5-AEED34660903}"/>
                </c:ext>
              </c:extLst>
            </c:dLbl>
            <c:dLbl>
              <c:idx val="1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674-42EF-8DF5-AEED34660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'6'!$A$23:$A$36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'6'!$B$23:$B$36</c:f>
              <c:numCache>
                <c:formatCode>General</c:formatCode>
                <c:ptCount val="14"/>
                <c:pt idx="0">
                  <c:v>1575.2996000000005</c:v>
                </c:pt>
                <c:pt idx="1">
                  <c:v>2156.3290000000025</c:v>
                </c:pt>
                <c:pt idx="2">
                  <c:v>1497.162759999999</c:v>
                </c:pt>
                <c:pt idx="3">
                  <c:v>2798.491</c:v>
                </c:pt>
                <c:pt idx="4">
                  <c:v>642.54070000000024</c:v>
                </c:pt>
                <c:pt idx="5">
                  <c:v>961.42709999999965</c:v>
                </c:pt>
                <c:pt idx="6">
                  <c:v>463.05840000000012</c:v>
                </c:pt>
                <c:pt idx="7">
                  <c:v>5067.5198999999948</c:v>
                </c:pt>
                <c:pt idx="8">
                  <c:v>1212.9504500000003</c:v>
                </c:pt>
                <c:pt idx="9">
                  <c:v>3468.8872999999994</c:v>
                </c:pt>
                <c:pt idx="10">
                  <c:v>1033.2318000000005</c:v>
                </c:pt>
                <c:pt idx="11">
                  <c:v>4613.3186999999989</c:v>
                </c:pt>
                <c:pt idx="12">
                  <c:v>11649.638799999995</c:v>
                </c:pt>
                <c:pt idx="13">
                  <c:v>1253.6301999999991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F1-4538-A25D-E7701F891F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solidFill>
                  <a:schemeClr val="tx2"/>
                </a:solidFill>
              </a:rPr>
              <a:t>Instalovaný výkon v krajích ČR</a:t>
            </a:r>
            <a:r>
              <a:rPr lang="cs-CZ" sz="1000">
                <a:solidFill>
                  <a:schemeClr val="tx2"/>
                </a:solidFill>
              </a:rPr>
              <a:t> </a:t>
            </a:r>
            <a:r>
              <a:rPr lang="en-US" sz="1000">
                <a:solidFill>
                  <a:schemeClr val="tx2"/>
                </a:solidFill>
              </a:rPr>
              <a:t>(</a:t>
            </a:r>
            <a:r>
              <a:rPr lang="cs-CZ" sz="1000">
                <a:solidFill>
                  <a:schemeClr val="tx2"/>
                </a:solidFill>
              </a:rPr>
              <a:t>M</a:t>
            </a:r>
            <a:r>
              <a:rPr lang="en-US" sz="1000">
                <a:solidFill>
                  <a:schemeClr val="tx2"/>
                </a:solidFill>
              </a:rPr>
              <a:t>W</a:t>
            </a:r>
            <a:r>
              <a:rPr lang="cs-CZ" sz="1000" baseline="-25000">
                <a:solidFill>
                  <a:schemeClr val="tx2"/>
                </a:solidFill>
              </a:rPr>
              <a:t>t</a:t>
            </a:r>
            <a:r>
              <a:rPr lang="en-US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1.6921397006453595E-3"/>
          <c:y val="1.896910537189562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92474673493838E-2"/>
          <c:y val="0.14708329244079391"/>
          <c:w val="0.90821391888190195"/>
          <c:h val="0.48846027909877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'6'!$A$23</c:f>
              <c:strCache>
                <c:ptCount val="1"/>
                <c:pt idx="0">
                  <c:v>PHA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'6'!$A$23:$A$36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'6'!$B$23</c:f>
              <c:numCache>
                <c:formatCode>General</c:formatCode>
                <c:ptCount val="1"/>
                <c:pt idx="0">
                  <c:v>1575.2996000000005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A-48F7-8E09-CF5ED967ED24}"/>
            </c:ext>
          </c:extLst>
        </c:ser>
        <c:ser>
          <c:idx val="1"/>
          <c:order val="1"/>
          <c:tx>
            <c:strRef>
              <c:f>'6'!$A$24</c:f>
              <c:strCache>
                <c:ptCount val="1"/>
                <c:pt idx="0">
                  <c:v>JHČ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('6'!$B$22,'6'!$B$24)</c:f>
              <c:numCache>
                <c:formatCode>General</c:formatCode>
                <c:ptCount val="2"/>
                <c:pt idx="1">
                  <c:v>2156.3290000000025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A-48F7-8E09-CF5ED967ED24}"/>
            </c:ext>
          </c:extLst>
        </c:ser>
        <c:ser>
          <c:idx val="2"/>
          <c:order val="2"/>
          <c:tx>
            <c:strRef>
              <c:f>'6'!$A$25</c:f>
              <c:strCache>
                <c:ptCount val="1"/>
                <c:pt idx="0">
                  <c:v>JHM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('6'!$B$22,'6'!$B$22,'6'!$B$25)</c:f>
              <c:numCache>
                <c:formatCode>General</c:formatCode>
                <c:ptCount val="3"/>
                <c:pt idx="2">
                  <c:v>1497.162759999999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A-48F7-8E09-CF5ED967ED24}"/>
            </c:ext>
          </c:extLst>
        </c:ser>
        <c:ser>
          <c:idx val="3"/>
          <c:order val="3"/>
          <c:tx>
            <c:strRef>
              <c:f>'6'!$A$26</c:f>
              <c:strCache>
                <c:ptCount val="1"/>
                <c:pt idx="0">
                  <c:v>KVK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('6'!$B$22,'6'!$B$22,'6'!$B$22,'6'!$B$26)</c:f>
              <c:numCache>
                <c:formatCode>General</c:formatCode>
                <c:ptCount val="4"/>
                <c:pt idx="3">
                  <c:v>2798.491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A-48F7-8E09-CF5ED967ED24}"/>
            </c:ext>
          </c:extLst>
        </c:ser>
        <c:ser>
          <c:idx val="4"/>
          <c:order val="4"/>
          <c:tx>
            <c:strRef>
              <c:f>'6'!$A$27</c:f>
              <c:strCache>
                <c:ptCount val="1"/>
                <c:pt idx="0">
                  <c:v>VYS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('6'!$B$22,'6'!$B$22,'6'!$B$22,'6'!$B$22,'6'!$B$27)</c:f>
              <c:numCache>
                <c:formatCode>General</c:formatCode>
                <c:ptCount val="5"/>
                <c:pt idx="4">
                  <c:v>642.54070000000024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A-48F7-8E09-CF5ED967ED24}"/>
            </c:ext>
          </c:extLst>
        </c:ser>
        <c:ser>
          <c:idx val="5"/>
          <c:order val="5"/>
          <c:tx>
            <c:strRef>
              <c:f>'6'!$A$28</c:f>
              <c:strCache>
                <c:ptCount val="1"/>
                <c:pt idx="0">
                  <c:v>HKK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('6'!$B$22,'6'!$B$22,'6'!$B$22,'6'!$B$22,'6'!$B$22,'6'!$B$28)</c:f>
              <c:numCache>
                <c:formatCode>General</c:formatCode>
                <c:ptCount val="6"/>
                <c:pt idx="5">
                  <c:v>961.42709999999965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5A-48F7-8E09-CF5ED967ED24}"/>
            </c:ext>
          </c:extLst>
        </c:ser>
        <c:ser>
          <c:idx val="6"/>
          <c:order val="6"/>
          <c:tx>
            <c:strRef>
              <c:f>'6'!$A$29</c:f>
              <c:strCache>
                <c:ptCount val="1"/>
                <c:pt idx="0">
                  <c:v>LBK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('6'!$B$22,'6'!$B$22,'6'!$B$22,'6'!$B$22,'6'!$B$22,'6'!$B$22,'6'!$B$29)</c:f>
              <c:numCache>
                <c:formatCode>General</c:formatCode>
                <c:ptCount val="7"/>
                <c:pt idx="6">
                  <c:v>463.05840000000012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5A-48F7-8E09-CF5ED967ED24}"/>
            </c:ext>
          </c:extLst>
        </c:ser>
        <c:ser>
          <c:idx val="7"/>
          <c:order val="7"/>
          <c:tx>
            <c:strRef>
              <c:f>'6'!$A$30</c:f>
              <c:strCache>
                <c:ptCount val="1"/>
                <c:pt idx="0">
                  <c:v>MSK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('6'!$B$22,'6'!$B$22,'6'!$B$22,'6'!$B$22,'6'!$B$22,'6'!$B$22,'6'!$B$22,'6'!$B$30)</c:f>
              <c:numCache>
                <c:formatCode>General</c:formatCode>
                <c:ptCount val="8"/>
                <c:pt idx="7">
                  <c:v>5067.5198999999948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5A-48F7-8E09-CF5ED967ED24}"/>
            </c:ext>
          </c:extLst>
        </c:ser>
        <c:ser>
          <c:idx val="8"/>
          <c:order val="8"/>
          <c:tx>
            <c:strRef>
              <c:f>'6'!$A$31</c:f>
              <c:strCache>
                <c:ptCount val="1"/>
                <c:pt idx="0">
                  <c:v>OLK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('6'!$B$22,'6'!$B$22,'6'!$B$22,'6'!$B$22,'6'!$B$22,'6'!$B$22,'6'!$B$22,'6'!$B$22,'6'!$B$31)</c:f>
              <c:numCache>
                <c:formatCode>General</c:formatCode>
                <c:ptCount val="9"/>
                <c:pt idx="8">
                  <c:v>1212.9504500000003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5A-48F7-8E09-CF5ED967ED24}"/>
            </c:ext>
          </c:extLst>
        </c:ser>
        <c:ser>
          <c:idx val="9"/>
          <c:order val="9"/>
          <c:tx>
            <c:strRef>
              <c:f>'6'!$A$32</c:f>
              <c:strCache>
                <c:ptCount val="1"/>
                <c:pt idx="0">
                  <c:v>PAK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('6'!$B$22,'6'!$B$22,'6'!$B$22,'6'!$B$22,'6'!$B$22,'6'!$B$22,'6'!$B$22,'6'!$B$22,'6'!$B$22,'6'!$B$32)</c:f>
              <c:numCache>
                <c:formatCode>General</c:formatCode>
                <c:ptCount val="10"/>
                <c:pt idx="9">
                  <c:v>3468.8872999999994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5A-48F7-8E09-CF5ED967ED24}"/>
            </c:ext>
          </c:extLst>
        </c:ser>
        <c:ser>
          <c:idx val="10"/>
          <c:order val="10"/>
          <c:tx>
            <c:strRef>
              <c:f>'6'!$A$33</c:f>
              <c:strCache>
                <c:ptCount val="1"/>
                <c:pt idx="0">
                  <c:v>PLK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('6'!$B$22,'6'!$B$22,'6'!$B$22,'6'!$B$22,'6'!$B$22,'6'!$B$22,'6'!$B$22,'6'!$B$22,'6'!$B$22,'6'!$B$22,'6'!$B$33)</c:f>
              <c:numCache>
                <c:formatCode>General</c:formatCode>
                <c:ptCount val="11"/>
                <c:pt idx="10">
                  <c:v>1033.2318000000005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5A-48F7-8E09-CF5ED967ED24}"/>
            </c:ext>
          </c:extLst>
        </c:ser>
        <c:ser>
          <c:idx val="11"/>
          <c:order val="11"/>
          <c:tx>
            <c:strRef>
              <c:f>'6'!$A$34</c:f>
              <c:strCache>
                <c:ptCount val="1"/>
                <c:pt idx="0">
                  <c:v>STČ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('6'!$B$22,'6'!$B$22,'6'!$B$22,'6'!$B$22,'6'!$B$22,'6'!$B$22,'6'!$B$22,'6'!$B$22,'6'!$B$22,'6'!$B$22,'6'!$B$22,'6'!$B$34)</c:f>
              <c:numCache>
                <c:formatCode>General</c:formatCode>
                <c:ptCount val="12"/>
                <c:pt idx="11">
                  <c:v>4613.3186999999989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5A-48F7-8E09-CF5ED967ED24}"/>
            </c:ext>
          </c:extLst>
        </c:ser>
        <c:ser>
          <c:idx val="12"/>
          <c:order val="12"/>
          <c:tx>
            <c:strRef>
              <c:f>'6'!$A$35</c:f>
              <c:strCache>
                <c:ptCount val="1"/>
                <c:pt idx="0">
                  <c:v>ULK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('6'!$B$22,'6'!$B$22,'6'!$B$22,'6'!$B$22,'6'!$B$22,'6'!$B$22,'6'!$B$22,'6'!$B$22,'6'!$B$22,'6'!$B$22,'6'!$B$22,'6'!$B$22,'6'!$B$35)</c:f>
              <c:numCache>
                <c:formatCode>General</c:formatCode>
                <c:ptCount val="13"/>
                <c:pt idx="12">
                  <c:v>11649.638799999995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5A-48F7-8E09-CF5ED967ED24}"/>
            </c:ext>
          </c:extLst>
        </c:ser>
        <c:ser>
          <c:idx val="13"/>
          <c:order val="13"/>
          <c:tx>
            <c:strRef>
              <c:f>'6'!$A$36</c:f>
              <c:strCache>
                <c:ptCount val="1"/>
                <c:pt idx="0">
                  <c:v>ZLK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('6'!$B$22,'6'!$B$22,'6'!$B$22,'6'!$B$22,'6'!$B$22,'6'!$B$22,'6'!$B$22,'6'!$B$22,'6'!$B$22,'6'!$B$22,'6'!$B$22,'6'!$B$22,'6'!$B$22,'6'!$B$36)</c:f>
              <c:numCache>
                <c:formatCode>General</c:formatCode>
                <c:ptCount val="14"/>
                <c:pt idx="13">
                  <c:v>1253.6301999999991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5A-48F7-8E09-CF5ED967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305216"/>
        <c:axId val="235307008"/>
      </c:barChart>
      <c:catAx>
        <c:axId val="23530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307008"/>
        <c:crosses val="autoZero"/>
        <c:auto val="1"/>
        <c:lblAlgn val="ctr"/>
        <c:lblOffset val="100"/>
        <c:noMultiLvlLbl val="0"/>
      </c:catAx>
      <c:valAx>
        <c:axId val="235307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305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Výroba tepla brutto (TJ)</a:t>
            </a:r>
          </a:p>
        </c:rich>
      </c:tx>
      <c:layout>
        <c:manualLayout>
          <c:xMode val="edge"/>
          <c:yMode val="edge"/>
          <c:x val="1.1066787664470309E-3"/>
          <c:y val="2.47076504548380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017283830656289E-2"/>
          <c:y val="0.12971516488789958"/>
          <c:w val="0.88372446509658709"/>
          <c:h val="0.77977247561254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val>
            <c:numRef>
              <c:f>'4.1'!$B$8:$M$8</c:f>
              <c:numCache>
                <c:formatCode>#\ ##0.0</c:formatCode>
                <c:ptCount val="12"/>
                <c:pt idx="0">
                  <c:v>2884.6720449999998</c:v>
                </c:pt>
                <c:pt idx="1">
                  <c:v>2779.4443480000004</c:v>
                </c:pt>
                <c:pt idx="2">
                  <c:v>2838.7040899999997</c:v>
                </c:pt>
                <c:pt idx="3">
                  <c:v>2270.4772940000003</c:v>
                </c:pt>
                <c:pt idx="4">
                  <c:v>2330.8248069999995</c:v>
                </c:pt>
                <c:pt idx="5">
                  <c:v>1959.948879999999</c:v>
                </c:pt>
                <c:pt idx="6">
                  <c:v>1842.7037769999997</c:v>
                </c:pt>
                <c:pt idx="7">
                  <c:v>1820.9692910000006</c:v>
                </c:pt>
                <c:pt idx="8">
                  <c:v>1892.191605</c:v>
                </c:pt>
                <c:pt idx="9">
                  <c:v>2015.2235999999994</c:v>
                </c:pt>
                <c:pt idx="10">
                  <c:v>2786.5190320000006</c:v>
                </c:pt>
                <c:pt idx="11">
                  <c:v>2997.6550369999995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8-4443-B1B5-C616D93B0609}"/>
            </c:ext>
          </c:extLst>
        </c:ser>
        <c:ser>
          <c:idx val="1"/>
          <c:order val="1"/>
          <c:tx>
            <c:strRef>
              <c:f>'4.1'!$A$9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val>
            <c:numRef>
              <c:f>'4.1'!$B$9:$M$9</c:f>
              <c:numCache>
                <c:formatCode>#\ ##0.0</c:formatCode>
                <c:ptCount val="12"/>
                <c:pt idx="0">
                  <c:v>420.98392699999971</c:v>
                </c:pt>
                <c:pt idx="1">
                  <c:v>374.7775620000001</c:v>
                </c:pt>
                <c:pt idx="2">
                  <c:v>381.69537400000024</c:v>
                </c:pt>
                <c:pt idx="3">
                  <c:v>333.12884899999966</c:v>
                </c:pt>
                <c:pt idx="4">
                  <c:v>320.40706899999981</c:v>
                </c:pt>
                <c:pt idx="5">
                  <c:v>270.83901400000013</c:v>
                </c:pt>
                <c:pt idx="6">
                  <c:v>276.6304350000002</c:v>
                </c:pt>
                <c:pt idx="7">
                  <c:v>278.72581800000023</c:v>
                </c:pt>
                <c:pt idx="8">
                  <c:v>286.13096799999988</c:v>
                </c:pt>
                <c:pt idx="9">
                  <c:v>353.63627099999968</c:v>
                </c:pt>
                <c:pt idx="10">
                  <c:v>381.31730699999997</c:v>
                </c:pt>
                <c:pt idx="11">
                  <c:v>408.35996199999983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8-4443-B1B5-C616D93B0609}"/>
            </c:ext>
          </c:extLst>
        </c:ser>
        <c:ser>
          <c:idx val="2"/>
          <c:order val="2"/>
          <c:tx>
            <c:strRef>
              <c:f>'4.1'!$A$10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val>
            <c:numRef>
              <c:f>'4.1'!$B$10:$M$10</c:f>
              <c:numCache>
                <c:formatCode>#\ ##0.0</c:formatCode>
                <c:ptCount val="12"/>
                <c:pt idx="0">
                  <c:v>1191.9834470000001</c:v>
                </c:pt>
                <c:pt idx="1">
                  <c:v>1068.405988</c:v>
                </c:pt>
                <c:pt idx="2">
                  <c:v>843.9918909999999</c:v>
                </c:pt>
                <c:pt idx="3">
                  <c:v>535.10350600000004</c:v>
                </c:pt>
                <c:pt idx="4">
                  <c:v>389.87119100000001</c:v>
                </c:pt>
                <c:pt idx="5">
                  <c:v>238.64380700000004</c:v>
                </c:pt>
                <c:pt idx="6">
                  <c:v>218.97862700000002</c:v>
                </c:pt>
                <c:pt idx="7">
                  <c:v>309.58034199999997</c:v>
                </c:pt>
                <c:pt idx="8">
                  <c:v>353.32003900000001</c:v>
                </c:pt>
                <c:pt idx="9">
                  <c:v>704.74515099999996</c:v>
                </c:pt>
                <c:pt idx="10">
                  <c:v>864.54262100000005</c:v>
                </c:pt>
                <c:pt idx="11">
                  <c:v>885.22837000000015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8-4443-B1B5-C616D93B0609}"/>
            </c:ext>
          </c:extLst>
        </c:ser>
        <c:ser>
          <c:idx val="3"/>
          <c:order val="3"/>
          <c:tx>
            <c:strRef>
              <c:f>'4.1'!$A$11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'4.1'!$B$11:$M$11</c:f>
              <c:numCache>
                <c:formatCode>#\ ##0.0</c:formatCode>
                <c:ptCount val="12"/>
                <c:pt idx="0">
                  <c:v>8.4641999999999999</c:v>
                </c:pt>
                <c:pt idx="1">
                  <c:v>6.5362969999999994</c:v>
                </c:pt>
                <c:pt idx="2">
                  <c:v>9.5557790000000011</c:v>
                </c:pt>
                <c:pt idx="3">
                  <c:v>9.0206859999999995</c:v>
                </c:pt>
                <c:pt idx="4">
                  <c:v>7.2004830000000011</c:v>
                </c:pt>
                <c:pt idx="5">
                  <c:v>8.978333000000001</c:v>
                </c:pt>
                <c:pt idx="6">
                  <c:v>5.1979449999999998</c:v>
                </c:pt>
                <c:pt idx="7">
                  <c:v>6.9834749999999994</c:v>
                </c:pt>
                <c:pt idx="8">
                  <c:v>5.6043710000000004</c:v>
                </c:pt>
                <c:pt idx="9">
                  <c:v>4.938714</c:v>
                </c:pt>
                <c:pt idx="10">
                  <c:v>2.7984359999999997</c:v>
                </c:pt>
                <c:pt idx="11">
                  <c:v>3.1025699999999996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8-4443-B1B5-C616D93B0609}"/>
            </c:ext>
          </c:extLst>
        </c:ser>
        <c:ser>
          <c:idx val="4"/>
          <c:order val="4"/>
          <c:tx>
            <c:strRef>
              <c:f>'4.1'!$A$12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'4.1'!$B$12:$M$12</c:f>
              <c:numCache>
                <c:formatCode>#\ ##0.0</c:formatCode>
                <c:ptCount val="12"/>
                <c:pt idx="0">
                  <c:v>3.5604689999999999</c:v>
                </c:pt>
                <c:pt idx="1">
                  <c:v>3.7568569999999997</c:v>
                </c:pt>
                <c:pt idx="2">
                  <c:v>3.749441</c:v>
                </c:pt>
                <c:pt idx="3">
                  <c:v>4.5263810000000007</c:v>
                </c:pt>
                <c:pt idx="4">
                  <c:v>4.7824340000000003</c:v>
                </c:pt>
                <c:pt idx="5">
                  <c:v>5.9503699999999986</c:v>
                </c:pt>
                <c:pt idx="6">
                  <c:v>5.6208329999999993</c:v>
                </c:pt>
                <c:pt idx="7">
                  <c:v>5.2239700000000004</c:v>
                </c:pt>
                <c:pt idx="8">
                  <c:v>4.66812</c:v>
                </c:pt>
                <c:pt idx="9">
                  <c:v>4.2277399999999998</c:v>
                </c:pt>
                <c:pt idx="10">
                  <c:v>2.9491080000000003</c:v>
                </c:pt>
                <c:pt idx="11">
                  <c:v>2.9640489999999997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8-4443-B1B5-C616D93B0609}"/>
            </c:ext>
          </c:extLst>
        </c:ser>
        <c:ser>
          <c:idx val="5"/>
          <c:order val="5"/>
          <c:tx>
            <c:strRef>
              <c:f>'4.1'!$A$13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'4.1'!$B$13:$M$13</c:f>
              <c:numCache>
                <c:formatCode>#\ ##0.0</c:formatCode>
                <c:ptCount val="12"/>
                <c:pt idx="0">
                  <c:v>0.13239300000000001</c:v>
                </c:pt>
                <c:pt idx="1">
                  <c:v>9.1897000000000006E-2</c:v>
                </c:pt>
                <c:pt idx="2">
                  <c:v>8.3782999999999996E-2</c:v>
                </c:pt>
                <c:pt idx="3">
                  <c:v>0.26817599999999997</c:v>
                </c:pt>
                <c:pt idx="4">
                  <c:v>8.1819000000000003E-2</c:v>
                </c:pt>
                <c:pt idx="5">
                  <c:v>9.8987999999999993E-2</c:v>
                </c:pt>
                <c:pt idx="6">
                  <c:v>8.139600000000001E-2</c:v>
                </c:pt>
                <c:pt idx="7">
                  <c:v>8.4158999999999998E-2</c:v>
                </c:pt>
                <c:pt idx="8">
                  <c:v>7.3440999999999992E-2</c:v>
                </c:pt>
                <c:pt idx="9">
                  <c:v>1.966E-2</c:v>
                </c:pt>
                <c:pt idx="10">
                  <c:v>1.0614999999999999E-2</c:v>
                </c:pt>
                <c:pt idx="11">
                  <c:v>8.9589999999999999E-3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8-4443-B1B5-C616D93B0609}"/>
            </c:ext>
          </c:extLst>
        </c:ser>
        <c:ser>
          <c:idx val="6"/>
          <c:order val="6"/>
          <c:tx>
            <c:strRef>
              <c:f>'4.1'!$A$14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'4.1'!$B$14:$M$14</c:f>
              <c:numCache>
                <c:formatCode>#\ ##0.0</c:formatCode>
                <c:ptCount val="12"/>
                <c:pt idx="0">
                  <c:v>6729.1287229999989</c:v>
                </c:pt>
                <c:pt idx="1">
                  <c:v>6118.3898970000009</c:v>
                </c:pt>
                <c:pt idx="2">
                  <c:v>5096.6473250000008</c:v>
                </c:pt>
                <c:pt idx="3">
                  <c:v>3504.2354349999996</c:v>
                </c:pt>
                <c:pt idx="4">
                  <c:v>2775.3155180000012</c:v>
                </c:pt>
                <c:pt idx="5">
                  <c:v>1678.136481</c:v>
                </c:pt>
                <c:pt idx="6">
                  <c:v>1648.3997199999999</c:v>
                </c:pt>
                <c:pt idx="7">
                  <c:v>1698.3892800000003</c:v>
                </c:pt>
                <c:pt idx="8">
                  <c:v>2119.6836610000005</c:v>
                </c:pt>
                <c:pt idx="9">
                  <c:v>3906.6535159999999</c:v>
                </c:pt>
                <c:pt idx="10">
                  <c:v>5185.0336989999978</c:v>
                </c:pt>
                <c:pt idx="11">
                  <c:v>6063.9663700000001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8-4443-B1B5-C616D93B0609}"/>
            </c:ext>
          </c:extLst>
        </c:ser>
        <c:ser>
          <c:idx val="7"/>
          <c:order val="7"/>
          <c:tx>
            <c:strRef>
              <c:f>'4.1'!$A$15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'4.1'!$B$15:$M$15</c:f>
              <c:numCache>
                <c:formatCode>#\ ##0.0</c:formatCode>
                <c:ptCount val="12"/>
                <c:pt idx="0">
                  <c:v>288.73899999999998</c:v>
                </c:pt>
                <c:pt idx="1">
                  <c:v>255.24299999999999</c:v>
                </c:pt>
                <c:pt idx="2">
                  <c:v>163.875</c:v>
                </c:pt>
                <c:pt idx="3">
                  <c:v>121.599</c:v>
                </c:pt>
                <c:pt idx="4">
                  <c:v>105.85</c:v>
                </c:pt>
                <c:pt idx="5">
                  <c:v>54.954000000000001</c:v>
                </c:pt>
                <c:pt idx="6">
                  <c:v>47.25</c:v>
                </c:pt>
                <c:pt idx="7">
                  <c:v>28.913</c:v>
                </c:pt>
                <c:pt idx="8">
                  <c:v>70.477999999999994</c:v>
                </c:pt>
                <c:pt idx="9">
                  <c:v>162.31100000000001</c:v>
                </c:pt>
                <c:pt idx="10">
                  <c:v>193.78</c:v>
                </c:pt>
                <c:pt idx="11">
                  <c:v>205.114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98-4443-B1B5-C616D93B0609}"/>
            </c:ext>
          </c:extLst>
        </c:ser>
        <c:ser>
          <c:idx val="8"/>
          <c:order val="8"/>
          <c:tx>
            <c:strRef>
              <c:f>'4.1'!$A$16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'4.1'!$B$16:$M$16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98-4443-B1B5-C616D93B0609}"/>
            </c:ext>
          </c:extLst>
        </c:ser>
        <c:ser>
          <c:idx val="9"/>
          <c:order val="9"/>
          <c:tx>
            <c:strRef>
              <c:f>'4.1'!$A$17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'4.1'!$B$17:$M$17</c:f>
              <c:numCache>
                <c:formatCode>#\ ##0.0</c:formatCode>
                <c:ptCount val="12"/>
                <c:pt idx="0">
                  <c:v>648.98463200000003</c:v>
                </c:pt>
                <c:pt idx="1">
                  <c:v>547.10045099999991</c:v>
                </c:pt>
                <c:pt idx="2">
                  <c:v>597.28406099999995</c:v>
                </c:pt>
                <c:pt idx="3">
                  <c:v>567.25567000000001</c:v>
                </c:pt>
                <c:pt idx="4">
                  <c:v>599.20359400000007</c:v>
                </c:pt>
                <c:pt idx="5">
                  <c:v>596.60739999999998</c:v>
                </c:pt>
                <c:pt idx="6">
                  <c:v>510.80502400000006</c:v>
                </c:pt>
                <c:pt idx="7">
                  <c:v>465.378491</c:v>
                </c:pt>
                <c:pt idx="8">
                  <c:v>531.62015899999994</c:v>
                </c:pt>
                <c:pt idx="9">
                  <c:v>607.96601899999996</c:v>
                </c:pt>
                <c:pt idx="10">
                  <c:v>578.68453599999998</c:v>
                </c:pt>
                <c:pt idx="11">
                  <c:v>665.68714899999998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98-4443-B1B5-C616D93B0609}"/>
            </c:ext>
          </c:extLst>
        </c:ser>
        <c:ser>
          <c:idx val="10"/>
          <c:order val="10"/>
          <c:tx>
            <c:strRef>
              <c:f>'4.1'!$A$18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'4.1'!$B$18:$M$18</c:f>
              <c:numCache>
                <c:formatCode>#\ ##0.0</c:formatCode>
                <c:ptCount val="12"/>
                <c:pt idx="0">
                  <c:v>2.6741980000000001</c:v>
                </c:pt>
                <c:pt idx="1">
                  <c:v>2.8312179999999998</c:v>
                </c:pt>
                <c:pt idx="2">
                  <c:v>2.3364059999999998</c:v>
                </c:pt>
                <c:pt idx="3">
                  <c:v>0.63553099999999996</c:v>
                </c:pt>
                <c:pt idx="4">
                  <c:v>0.673149</c:v>
                </c:pt>
                <c:pt idx="5">
                  <c:v>0.58597800000000011</c:v>
                </c:pt>
                <c:pt idx="6">
                  <c:v>0.52681200000000006</c:v>
                </c:pt>
                <c:pt idx="7">
                  <c:v>0.93281199999999997</c:v>
                </c:pt>
                <c:pt idx="8">
                  <c:v>0.525451</c:v>
                </c:pt>
                <c:pt idx="9">
                  <c:v>20.510936999999998</c:v>
                </c:pt>
                <c:pt idx="10">
                  <c:v>38.462813000000004</c:v>
                </c:pt>
                <c:pt idx="11">
                  <c:v>43.518440000000005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98-4443-B1B5-C616D93B0609}"/>
            </c:ext>
          </c:extLst>
        </c:ser>
        <c:ser>
          <c:idx val="11"/>
          <c:order val="11"/>
          <c:tx>
            <c:strRef>
              <c:f>'4.1'!$A$19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'4.1'!$B$19:$M$19</c:f>
              <c:numCache>
                <c:formatCode>#\ ##0.0</c:formatCode>
                <c:ptCount val="12"/>
                <c:pt idx="0">
                  <c:v>513.64987899999994</c:v>
                </c:pt>
                <c:pt idx="1">
                  <c:v>464.83387399999998</c:v>
                </c:pt>
                <c:pt idx="2">
                  <c:v>446.25828799999999</c:v>
                </c:pt>
                <c:pt idx="3">
                  <c:v>430.80910299999999</c:v>
                </c:pt>
                <c:pt idx="4">
                  <c:v>397.93519600000008</c:v>
                </c:pt>
                <c:pt idx="5">
                  <c:v>351.49276799999996</c:v>
                </c:pt>
                <c:pt idx="6">
                  <c:v>305.24789600000003</c:v>
                </c:pt>
                <c:pt idx="7">
                  <c:v>323.12362899999999</c:v>
                </c:pt>
                <c:pt idx="8">
                  <c:v>374.42604400000005</c:v>
                </c:pt>
                <c:pt idx="9">
                  <c:v>353.87877199999991</c:v>
                </c:pt>
                <c:pt idx="10">
                  <c:v>398.01475499999992</c:v>
                </c:pt>
                <c:pt idx="11">
                  <c:v>438.1909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98-4443-B1B5-C616D93B0609}"/>
            </c:ext>
          </c:extLst>
        </c:ser>
        <c:ser>
          <c:idx val="12"/>
          <c:order val="12"/>
          <c:tx>
            <c:strRef>
              <c:f>'4.1'!$A$20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val>
            <c:numRef>
              <c:f>'4.1'!$B$20:$M$20</c:f>
              <c:numCache>
                <c:formatCode>#\ ##0.0</c:formatCode>
                <c:ptCount val="12"/>
                <c:pt idx="0">
                  <c:v>578.51909099999989</c:v>
                </c:pt>
                <c:pt idx="1">
                  <c:v>526.12548299999992</c:v>
                </c:pt>
                <c:pt idx="2">
                  <c:v>538.77637600000003</c:v>
                </c:pt>
                <c:pt idx="3">
                  <c:v>516.67520400000001</c:v>
                </c:pt>
                <c:pt idx="4">
                  <c:v>576.87415599999997</c:v>
                </c:pt>
                <c:pt idx="5">
                  <c:v>474.60513300000002</c:v>
                </c:pt>
                <c:pt idx="6">
                  <c:v>503.12253499999991</c:v>
                </c:pt>
                <c:pt idx="7">
                  <c:v>487.66661999999991</c:v>
                </c:pt>
                <c:pt idx="8">
                  <c:v>480.49829699999998</c:v>
                </c:pt>
                <c:pt idx="9">
                  <c:v>566.45926499999996</c:v>
                </c:pt>
                <c:pt idx="10">
                  <c:v>543.75851600000021</c:v>
                </c:pt>
                <c:pt idx="11">
                  <c:v>572.6718860000002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98-4443-B1B5-C616D93B0609}"/>
            </c:ext>
          </c:extLst>
        </c:ser>
        <c:ser>
          <c:idx val="13"/>
          <c:order val="13"/>
          <c:tx>
            <c:strRef>
              <c:f>'4.1'!$A$21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'4.1'!$B$21:$M$21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98-4443-B1B5-C616D93B0609}"/>
            </c:ext>
          </c:extLst>
        </c:ser>
        <c:ser>
          <c:idx val="14"/>
          <c:order val="14"/>
          <c:tx>
            <c:strRef>
              <c:f>'4.1'!$A$22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val>
            <c:numRef>
              <c:f>'4.1'!$B$22:$M$22</c:f>
              <c:numCache>
                <c:formatCode>#\ ##0.0</c:formatCode>
                <c:ptCount val="12"/>
                <c:pt idx="0">
                  <c:v>32.961289000000015</c:v>
                </c:pt>
                <c:pt idx="1">
                  <c:v>42.233305000000001</c:v>
                </c:pt>
                <c:pt idx="2">
                  <c:v>18.468202999999999</c:v>
                </c:pt>
                <c:pt idx="3">
                  <c:v>8.8043390000000024</c:v>
                </c:pt>
                <c:pt idx="4">
                  <c:v>4.5550240000000004</c:v>
                </c:pt>
                <c:pt idx="5">
                  <c:v>11.691682000000002</c:v>
                </c:pt>
                <c:pt idx="6">
                  <c:v>6.5153449999999991</c:v>
                </c:pt>
                <c:pt idx="7">
                  <c:v>4.086487</c:v>
                </c:pt>
                <c:pt idx="8">
                  <c:v>7.8573129999999969</c:v>
                </c:pt>
                <c:pt idx="9">
                  <c:v>14.090201999999996</c:v>
                </c:pt>
                <c:pt idx="10">
                  <c:v>24.617523999999996</c:v>
                </c:pt>
                <c:pt idx="11">
                  <c:v>26.783364000000006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98-4443-B1B5-C616D93B0609}"/>
            </c:ext>
          </c:extLst>
        </c:ser>
        <c:ser>
          <c:idx val="15"/>
          <c:order val="15"/>
          <c:tx>
            <c:strRef>
              <c:f>'4.1'!$A$23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rgbClr val="E86159"/>
              </a:fgClr>
              <a:bgClr>
                <a:schemeClr val="bg1"/>
              </a:bgClr>
            </a:pattFill>
          </c:spPr>
          <c:invertIfNegative val="0"/>
          <c:val>
            <c:numRef>
              <c:f>'4.1'!$B$23:$M$23</c:f>
              <c:numCache>
                <c:formatCode>#\ ##0.0</c:formatCode>
                <c:ptCount val="12"/>
                <c:pt idx="0">
                  <c:v>4441.3232679999956</c:v>
                </c:pt>
                <c:pt idx="1">
                  <c:v>3848.5578849999988</c:v>
                </c:pt>
                <c:pt idx="2">
                  <c:v>2919.8393310000024</c:v>
                </c:pt>
                <c:pt idx="3">
                  <c:v>1804.217912999999</c:v>
                </c:pt>
                <c:pt idx="4">
                  <c:v>1538.4161099999983</c:v>
                </c:pt>
                <c:pt idx="5">
                  <c:v>1146.8906330000011</c:v>
                </c:pt>
                <c:pt idx="6">
                  <c:v>1308.9474040000007</c:v>
                </c:pt>
                <c:pt idx="7">
                  <c:v>1265.7788070000001</c:v>
                </c:pt>
                <c:pt idx="8">
                  <c:v>1453.5366670000003</c:v>
                </c:pt>
                <c:pt idx="9">
                  <c:v>2808.6741629999997</c:v>
                </c:pt>
                <c:pt idx="10">
                  <c:v>3526.1274810000004</c:v>
                </c:pt>
                <c:pt idx="11">
                  <c:v>4047.6149450000021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98-4443-B1B5-C616D93B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610944"/>
        <c:axId val="178612480"/>
      </c:barChart>
      <c:catAx>
        <c:axId val="178610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8612480"/>
        <c:crosses val="autoZero"/>
        <c:auto val="1"/>
        <c:lblAlgn val="ctr"/>
        <c:lblOffset val="100"/>
        <c:noMultiLvlLbl val="0"/>
      </c:catAx>
      <c:valAx>
        <c:axId val="178612480"/>
        <c:scaling>
          <c:orientation val="minMax"/>
          <c:max val="2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8610944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'4.2'!$O$7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D4C-42A0-96FE-49730A1E4246}"/>
            </c:ext>
          </c:extLst>
        </c:ser>
        <c:ser>
          <c:idx val="1"/>
          <c:order val="1"/>
          <c:tx>
            <c:strRef>
              <c:f>'4.2'!$O$8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D4C-42A0-96FE-49730A1E4246}"/>
            </c:ext>
          </c:extLst>
        </c:ser>
        <c:ser>
          <c:idx val="2"/>
          <c:order val="2"/>
          <c:tx>
            <c:strRef>
              <c:f>'4.2'!$O$9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D4C-42A0-96FE-49730A1E4246}"/>
            </c:ext>
          </c:extLst>
        </c:ser>
        <c:ser>
          <c:idx val="3"/>
          <c:order val="3"/>
          <c:tx>
            <c:strRef>
              <c:f>'4.2'!$O$10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D4C-42A0-96FE-49730A1E4246}"/>
            </c:ext>
          </c:extLst>
        </c:ser>
        <c:ser>
          <c:idx val="4"/>
          <c:order val="4"/>
          <c:tx>
            <c:strRef>
              <c:f>'4.2'!$O$11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'4.2'!$P$11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D4C-42A0-96FE-49730A1E4246}"/>
            </c:ext>
          </c:extLst>
        </c:ser>
        <c:ser>
          <c:idx val="5"/>
          <c:order val="5"/>
          <c:tx>
            <c:strRef>
              <c:f>'4.2'!$O$12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'4.2'!$P$12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D4C-42A0-96FE-49730A1E4246}"/>
            </c:ext>
          </c:extLst>
        </c:ser>
        <c:ser>
          <c:idx val="6"/>
          <c:order val="6"/>
          <c:tx>
            <c:strRef>
              <c:f>'4.2'!$O$13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'4.2'!$P$13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D4C-42A0-96FE-49730A1E4246}"/>
            </c:ext>
          </c:extLst>
        </c:ser>
        <c:ser>
          <c:idx val="7"/>
          <c:order val="7"/>
          <c:tx>
            <c:strRef>
              <c:f>'4.2'!$O$14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'4.2'!$P$14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D4C-42A0-96FE-49730A1E4246}"/>
            </c:ext>
          </c:extLst>
        </c:ser>
        <c:ser>
          <c:idx val="8"/>
          <c:order val="8"/>
          <c:tx>
            <c:strRef>
              <c:f>'4.2'!$O$15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'4.2'!$P$15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D4C-42A0-96FE-49730A1E4246}"/>
            </c:ext>
          </c:extLst>
        </c:ser>
        <c:ser>
          <c:idx val="9"/>
          <c:order val="9"/>
          <c:tx>
            <c:strRef>
              <c:f>'4.2'!$O$16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'4.2'!$P$16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D4C-42A0-96FE-49730A1E4246}"/>
            </c:ext>
          </c:extLst>
        </c:ser>
        <c:ser>
          <c:idx val="10"/>
          <c:order val="10"/>
          <c:tx>
            <c:strRef>
              <c:f>'4.2'!$O$17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D4C-42A0-96FE-49730A1E4246}"/>
            </c:ext>
          </c:extLst>
        </c:ser>
        <c:ser>
          <c:idx val="11"/>
          <c:order val="11"/>
          <c:tx>
            <c:strRef>
              <c:f>'4.2'!$O$18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D4C-42A0-96FE-49730A1E4246}"/>
            </c:ext>
          </c:extLst>
        </c:ser>
        <c:ser>
          <c:idx val="12"/>
          <c:order val="12"/>
          <c:tx>
            <c:strRef>
              <c:f>'4.2'!$O$19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D4C-42A0-96FE-49730A1E4246}"/>
            </c:ext>
          </c:extLst>
        </c:ser>
        <c:ser>
          <c:idx val="13"/>
          <c:order val="13"/>
          <c:tx>
            <c:strRef>
              <c:f>'4.2'!$O$20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'4.2'!$P$20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D4C-42A0-96FE-49730A1E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79040"/>
        <c:axId val="235480576"/>
      </c:barChart>
      <c:catAx>
        <c:axId val="23547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480576"/>
        <c:crosses val="autoZero"/>
        <c:auto val="1"/>
        <c:lblAlgn val="ctr"/>
        <c:lblOffset val="100"/>
        <c:noMultiLvlLbl val="0"/>
      </c:catAx>
      <c:valAx>
        <c:axId val="2354805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354790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Instalovaný výkon v ČR (MW</a:t>
            </a:r>
            <a:r>
              <a:rPr lang="cs-CZ" sz="1000" baseline="-25000">
                <a:solidFill>
                  <a:schemeClr val="tx2"/>
                </a:solidFill>
              </a:rPr>
              <a:t>t</a:t>
            </a:r>
            <a:r>
              <a:rPr lang="cs-CZ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2.1198696001707E-3"/>
          <c:y val="3.40715654900649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32167930714694E-2"/>
          <c:y val="0.16578678264711025"/>
          <c:w val="0.88757812783102241"/>
          <c:h val="0.709397715774285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'6'!$A$7</c:f>
              <c:strCache>
                <c:ptCount val="1"/>
                <c:pt idx="0">
                  <c:v>Hlavní město Praha (PHA)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'6'!$B$7:$M$7</c:f>
              <c:numCache>
                <c:formatCode>#\ ##0.0</c:formatCode>
                <c:ptCount val="12"/>
                <c:pt idx="0">
                  <c:v>1577.4576000000006</c:v>
                </c:pt>
                <c:pt idx="1">
                  <c:v>1577.4576000000006</c:v>
                </c:pt>
                <c:pt idx="2">
                  <c:v>1577.4536000000007</c:v>
                </c:pt>
                <c:pt idx="3">
                  <c:v>1565.3926000000008</c:v>
                </c:pt>
                <c:pt idx="4">
                  <c:v>1565.2836000000007</c:v>
                </c:pt>
                <c:pt idx="5">
                  <c:v>1565.2421000000006</c:v>
                </c:pt>
                <c:pt idx="6">
                  <c:v>1568.1326000000008</c:v>
                </c:pt>
                <c:pt idx="7">
                  <c:v>1569.4326000000008</c:v>
                </c:pt>
                <c:pt idx="8">
                  <c:v>1569.4326000000008</c:v>
                </c:pt>
                <c:pt idx="9">
                  <c:v>1575.1476000000007</c:v>
                </c:pt>
                <c:pt idx="10">
                  <c:v>1575.1476000000007</c:v>
                </c:pt>
                <c:pt idx="11">
                  <c:v>1575.2996000000005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D-4DC0-A3DF-71286D468598}"/>
            </c:ext>
          </c:extLst>
        </c:ser>
        <c:ser>
          <c:idx val="1"/>
          <c:order val="1"/>
          <c:tx>
            <c:strRef>
              <c:f>'6'!$A$8</c:f>
              <c:strCache>
                <c:ptCount val="1"/>
                <c:pt idx="0">
                  <c:v>Jihočeský kraj (JHČ)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'6'!$B$8:$M$8</c:f>
              <c:numCache>
                <c:formatCode>#\ ##0.0</c:formatCode>
                <c:ptCount val="12"/>
                <c:pt idx="0">
                  <c:v>2157.0600000000027</c:v>
                </c:pt>
                <c:pt idx="1">
                  <c:v>2155.1200000000026</c:v>
                </c:pt>
                <c:pt idx="2">
                  <c:v>2155.1200000000026</c:v>
                </c:pt>
                <c:pt idx="3">
                  <c:v>2157.7800000000025</c:v>
                </c:pt>
                <c:pt idx="4">
                  <c:v>2157.7800000000025</c:v>
                </c:pt>
                <c:pt idx="5">
                  <c:v>2158.5920000000028</c:v>
                </c:pt>
                <c:pt idx="6">
                  <c:v>2158.2750000000024</c:v>
                </c:pt>
                <c:pt idx="7">
                  <c:v>2157.4480000000021</c:v>
                </c:pt>
                <c:pt idx="8">
                  <c:v>2157.2040000000025</c:v>
                </c:pt>
                <c:pt idx="9">
                  <c:v>2156.414000000002</c:v>
                </c:pt>
                <c:pt idx="10">
                  <c:v>2156.3300000000022</c:v>
                </c:pt>
                <c:pt idx="11">
                  <c:v>2156.3290000000025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D-4DC0-A3DF-71286D468598}"/>
            </c:ext>
          </c:extLst>
        </c:ser>
        <c:ser>
          <c:idx val="2"/>
          <c:order val="2"/>
          <c:tx>
            <c:strRef>
              <c:f>'6'!$A$9</c:f>
              <c:strCache>
                <c:ptCount val="1"/>
                <c:pt idx="0">
                  <c:v>Jihomoravský kraj (JHM)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'6'!$B$9:$M$9</c:f>
              <c:numCache>
                <c:formatCode>#\ ##0.0</c:formatCode>
                <c:ptCount val="12"/>
                <c:pt idx="0">
                  <c:v>1546.2522599999993</c:v>
                </c:pt>
                <c:pt idx="1">
                  <c:v>1545.8322599999992</c:v>
                </c:pt>
                <c:pt idx="2">
                  <c:v>1546.1292599999992</c:v>
                </c:pt>
                <c:pt idx="3">
                  <c:v>1546.1292599999992</c:v>
                </c:pt>
                <c:pt idx="4">
                  <c:v>1544.2146599999994</c:v>
                </c:pt>
                <c:pt idx="5">
                  <c:v>1497.6426599999995</c:v>
                </c:pt>
                <c:pt idx="6">
                  <c:v>1497.9197599999991</c:v>
                </c:pt>
                <c:pt idx="7">
                  <c:v>1497.9197599999991</c:v>
                </c:pt>
                <c:pt idx="8">
                  <c:v>1497.9177599999991</c:v>
                </c:pt>
                <c:pt idx="9">
                  <c:v>1496.9527599999992</c:v>
                </c:pt>
                <c:pt idx="10">
                  <c:v>1496.9257599999992</c:v>
                </c:pt>
                <c:pt idx="11">
                  <c:v>1497.162759999999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D-4DC0-A3DF-71286D468598}"/>
            </c:ext>
          </c:extLst>
        </c:ser>
        <c:ser>
          <c:idx val="3"/>
          <c:order val="3"/>
          <c:tx>
            <c:strRef>
              <c:f>'6'!$A$10</c:f>
              <c:strCache>
                <c:ptCount val="1"/>
                <c:pt idx="0">
                  <c:v>Karlovarský kraj (KVK)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'6'!$B$10:$M$10</c:f>
              <c:numCache>
                <c:formatCode>#\ ##0.0</c:formatCode>
                <c:ptCount val="12"/>
                <c:pt idx="0">
                  <c:v>2800.0110000000004</c:v>
                </c:pt>
                <c:pt idx="1">
                  <c:v>2800.0819999999999</c:v>
                </c:pt>
                <c:pt idx="2">
                  <c:v>2800.0819999999999</c:v>
                </c:pt>
                <c:pt idx="3">
                  <c:v>2800.0660000000003</c:v>
                </c:pt>
                <c:pt idx="4">
                  <c:v>2800.0660000000003</c:v>
                </c:pt>
                <c:pt idx="5">
                  <c:v>2800.0660000000003</c:v>
                </c:pt>
                <c:pt idx="6">
                  <c:v>2800.0660000000003</c:v>
                </c:pt>
                <c:pt idx="7">
                  <c:v>2800.0660000000003</c:v>
                </c:pt>
                <c:pt idx="8">
                  <c:v>2800.0660000000003</c:v>
                </c:pt>
                <c:pt idx="9">
                  <c:v>2798.491</c:v>
                </c:pt>
                <c:pt idx="10">
                  <c:v>2797.681</c:v>
                </c:pt>
                <c:pt idx="11">
                  <c:v>2798.491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0D-4DC0-A3DF-71286D468598}"/>
            </c:ext>
          </c:extLst>
        </c:ser>
        <c:ser>
          <c:idx val="4"/>
          <c:order val="4"/>
          <c:tx>
            <c:strRef>
              <c:f>'6'!$A$11</c:f>
              <c:strCache>
                <c:ptCount val="1"/>
                <c:pt idx="0">
                  <c:v>Kraj Vysočina (VYS)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'6'!$B$11:$M$11</c:f>
              <c:numCache>
                <c:formatCode>#\ ##0.0</c:formatCode>
                <c:ptCount val="12"/>
                <c:pt idx="0">
                  <c:v>633.74010000000033</c:v>
                </c:pt>
                <c:pt idx="1">
                  <c:v>632.2791000000002</c:v>
                </c:pt>
                <c:pt idx="2">
                  <c:v>632.2791000000002</c:v>
                </c:pt>
                <c:pt idx="3">
                  <c:v>635.11410000000024</c:v>
                </c:pt>
                <c:pt idx="4">
                  <c:v>634.43320000000017</c:v>
                </c:pt>
                <c:pt idx="5">
                  <c:v>634.59110000000021</c:v>
                </c:pt>
                <c:pt idx="6">
                  <c:v>634.65110000000016</c:v>
                </c:pt>
                <c:pt idx="7">
                  <c:v>634.65110000000016</c:v>
                </c:pt>
                <c:pt idx="8">
                  <c:v>640.72410000000013</c:v>
                </c:pt>
                <c:pt idx="9">
                  <c:v>642.43910000000017</c:v>
                </c:pt>
                <c:pt idx="10">
                  <c:v>642.43910000000017</c:v>
                </c:pt>
                <c:pt idx="11">
                  <c:v>642.54070000000024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0D-4DC0-A3DF-71286D468598}"/>
            </c:ext>
          </c:extLst>
        </c:ser>
        <c:ser>
          <c:idx val="5"/>
          <c:order val="5"/>
          <c:tx>
            <c:strRef>
              <c:f>'6'!$A$12</c:f>
              <c:strCache>
                <c:ptCount val="1"/>
                <c:pt idx="0">
                  <c:v>Královéhradecký kraj (HKK)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'6'!$B$12:$M$12</c:f>
              <c:numCache>
                <c:formatCode>#\ ##0.0</c:formatCode>
                <c:ptCount val="12"/>
                <c:pt idx="0">
                  <c:v>972.96299999999974</c:v>
                </c:pt>
                <c:pt idx="1">
                  <c:v>966.21499999999969</c:v>
                </c:pt>
                <c:pt idx="2">
                  <c:v>966.48099999999965</c:v>
                </c:pt>
                <c:pt idx="3">
                  <c:v>973.2430999999998</c:v>
                </c:pt>
                <c:pt idx="4">
                  <c:v>973.24909999999977</c:v>
                </c:pt>
                <c:pt idx="5">
                  <c:v>973.60909999999978</c:v>
                </c:pt>
                <c:pt idx="6">
                  <c:v>972.92909999999972</c:v>
                </c:pt>
                <c:pt idx="7">
                  <c:v>972.92909999999972</c:v>
                </c:pt>
                <c:pt idx="8">
                  <c:v>973.29509999999971</c:v>
                </c:pt>
                <c:pt idx="9">
                  <c:v>959.98909999999967</c:v>
                </c:pt>
                <c:pt idx="10">
                  <c:v>959.99509999999964</c:v>
                </c:pt>
                <c:pt idx="11">
                  <c:v>961.42709999999965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0D-4DC0-A3DF-71286D468598}"/>
            </c:ext>
          </c:extLst>
        </c:ser>
        <c:ser>
          <c:idx val="6"/>
          <c:order val="6"/>
          <c:tx>
            <c:strRef>
              <c:f>'6'!$A$13</c:f>
              <c:strCache>
                <c:ptCount val="1"/>
                <c:pt idx="0">
                  <c:v>Liberecký kraj (LBK)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'6'!$B$13:$M$13</c:f>
              <c:numCache>
                <c:formatCode>#\ ##0.0</c:formatCode>
                <c:ptCount val="12"/>
                <c:pt idx="0">
                  <c:v>456.94840000000016</c:v>
                </c:pt>
                <c:pt idx="1">
                  <c:v>452.64840000000015</c:v>
                </c:pt>
                <c:pt idx="2">
                  <c:v>452.64840000000015</c:v>
                </c:pt>
                <c:pt idx="3">
                  <c:v>456.43540000000013</c:v>
                </c:pt>
                <c:pt idx="4">
                  <c:v>456.43540000000013</c:v>
                </c:pt>
                <c:pt idx="5">
                  <c:v>457.65340000000015</c:v>
                </c:pt>
                <c:pt idx="6">
                  <c:v>460.19340000000011</c:v>
                </c:pt>
                <c:pt idx="7">
                  <c:v>460.19340000000011</c:v>
                </c:pt>
                <c:pt idx="8">
                  <c:v>461.19340000000011</c:v>
                </c:pt>
                <c:pt idx="9">
                  <c:v>463.87940000000015</c:v>
                </c:pt>
                <c:pt idx="10">
                  <c:v>463.32440000000014</c:v>
                </c:pt>
                <c:pt idx="11">
                  <c:v>463.05840000000012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0D-4DC0-A3DF-71286D468598}"/>
            </c:ext>
          </c:extLst>
        </c:ser>
        <c:ser>
          <c:idx val="7"/>
          <c:order val="7"/>
          <c:tx>
            <c:strRef>
              <c:f>'6'!$A$14</c:f>
              <c:strCache>
                <c:ptCount val="1"/>
                <c:pt idx="0">
                  <c:v>Moravskoslezský kraj (MSK)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'6'!$B$14:$M$14</c:f>
              <c:numCache>
                <c:formatCode>#\ ##0.0</c:formatCode>
                <c:ptCount val="12"/>
                <c:pt idx="0">
                  <c:v>5958.7298999999957</c:v>
                </c:pt>
                <c:pt idx="1">
                  <c:v>5952.909899999996</c:v>
                </c:pt>
                <c:pt idx="2">
                  <c:v>5077.8098999999957</c:v>
                </c:pt>
                <c:pt idx="3">
                  <c:v>5084.0558999999957</c:v>
                </c:pt>
                <c:pt idx="4">
                  <c:v>5084.0558999999957</c:v>
                </c:pt>
                <c:pt idx="5">
                  <c:v>5039.4706999999944</c:v>
                </c:pt>
                <c:pt idx="6">
                  <c:v>5021.4296999999951</c:v>
                </c:pt>
                <c:pt idx="7">
                  <c:v>5021.1246999999948</c:v>
                </c:pt>
                <c:pt idx="8">
                  <c:v>5021.1176999999952</c:v>
                </c:pt>
                <c:pt idx="9">
                  <c:v>5067.0448999999944</c:v>
                </c:pt>
                <c:pt idx="10">
                  <c:v>5067.0448999999944</c:v>
                </c:pt>
                <c:pt idx="11">
                  <c:v>5067.5198999999948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0D-4DC0-A3DF-71286D468598}"/>
            </c:ext>
          </c:extLst>
        </c:ser>
        <c:ser>
          <c:idx val="8"/>
          <c:order val="8"/>
          <c:tx>
            <c:strRef>
              <c:f>'6'!$A$15</c:f>
              <c:strCache>
                <c:ptCount val="1"/>
                <c:pt idx="0">
                  <c:v>Olomoucký kraj (OLK)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'6'!$B$15:$M$15</c:f>
              <c:numCache>
                <c:formatCode>#\ ##0.0</c:formatCode>
                <c:ptCount val="12"/>
                <c:pt idx="0">
                  <c:v>1257.6684499999999</c:v>
                </c:pt>
                <c:pt idx="1">
                  <c:v>1261.7354499999999</c:v>
                </c:pt>
                <c:pt idx="2">
                  <c:v>1253.5754499999998</c:v>
                </c:pt>
                <c:pt idx="3">
                  <c:v>1241.0104500000004</c:v>
                </c:pt>
                <c:pt idx="4">
                  <c:v>1241.0104500000004</c:v>
                </c:pt>
                <c:pt idx="5">
                  <c:v>1241.0104500000004</c:v>
                </c:pt>
                <c:pt idx="6">
                  <c:v>1241.0104500000004</c:v>
                </c:pt>
                <c:pt idx="7">
                  <c:v>1241.0104500000004</c:v>
                </c:pt>
                <c:pt idx="8">
                  <c:v>1241.0104500000004</c:v>
                </c:pt>
                <c:pt idx="9">
                  <c:v>1213.5414500000004</c:v>
                </c:pt>
                <c:pt idx="10">
                  <c:v>1213.5414500000004</c:v>
                </c:pt>
                <c:pt idx="11">
                  <c:v>1212.9504500000003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0D-4DC0-A3DF-71286D468598}"/>
            </c:ext>
          </c:extLst>
        </c:ser>
        <c:ser>
          <c:idx val="9"/>
          <c:order val="9"/>
          <c:tx>
            <c:strRef>
              <c:f>'6'!$A$16</c:f>
              <c:strCache>
                <c:ptCount val="1"/>
                <c:pt idx="0">
                  <c:v>Pardubický kraj (PAK)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'6'!$B$16:$M$16</c:f>
              <c:numCache>
                <c:formatCode>#\ ##0.0</c:formatCode>
                <c:ptCount val="12"/>
                <c:pt idx="0">
                  <c:v>3485.7422999999994</c:v>
                </c:pt>
                <c:pt idx="1">
                  <c:v>3482.7622999999999</c:v>
                </c:pt>
                <c:pt idx="2">
                  <c:v>3482.7622999999999</c:v>
                </c:pt>
                <c:pt idx="3">
                  <c:v>3485.8882999999996</c:v>
                </c:pt>
                <c:pt idx="4">
                  <c:v>3485.8872999999994</c:v>
                </c:pt>
                <c:pt idx="5">
                  <c:v>3485.8882999999996</c:v>
                </c:pt>
                <c:pt idx="6">
                  <c:v>3473.0532999999996</c:v>
                </c:pt>
                <c:pt idx="7">
                  <c:v>3473.0532999999996</c:v>
                </c:pt>
                <c:pt idx="8">
                  <c:v>3473.0532999999996</c:v>
                </c:pt>
                <c:pt idx="9">
                  <c:v>3470.4332999999997</c:v>
                </c:pt>
                <c:pt idx="10">
                  <c:v>3470.4332999999997</c:v>
                </c:pt>
                <c:pt idx="11">
                  <c:v>3468.8872999999994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0D-4DC0-A3DF-71286D468598}"/>
            </c:ext>
          </c:extLst>
        </c:ser>
        <c:ser>
          <c:idx val="10"/>
          <c:order val="10"/>
          <c:tx>
            <c:strRef>
              <c:f>'6'!$A$17</c:f>
              <c:strCache>
                <c:ptCount val="1"/>
                <c:pt idx="0">
                  <c:v>Plzeňský kraj (PLK)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'6'!$B$17:$M$17</c:f>
              <c:numCache>
                <c:formatCode>#\ ##0.0</c:formatCode>
                <c:ptCount val="12"/>
                <c:pt idx="0">
                  <c:v>1028.6438000000005</c:v>
                </c:pt>
                <c:pt idx="1">
                  <c:v>1024.7438000000004</c:v>
                </c:pt>
                <c:pt idx="2">
                  <c:v>1024.7438000000004</c:v>
                </c:pt>
                <c:pt idx="3">
                  <c:v>1024.1178000000004</c:v>
                </c:pt>
                <c:pt idx="4">
                  <c:v>1024.1500000000003</c:v>
                </c:pt>
                <c:pt idx="5">
                  <c:v>1023.8200000000002</c:v>
                </c:pt>
                <c:pt idx="6">
                  <c:v>1032.6448000000007</c:v>
                </c:pt>
                <c:pt idx="7">
                  <c:v>1032.6448000000007</c:v>
                </c:pt>
                <c:pt idx="8">
                  <c:v>1033.3948000000007</c:v>
                </c:pt>
                <c:pt idx="9">
                  <c:v>1034.1098000000004</c:v>
                </c:pt>
                <c:pt idx="10">
                  <c:v>1034.1098000000004</c:v>
                </c:pt>
                <c:pt idx="11">
                  <c:v>1033.2318000000005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0D-4DC0-A3DF-71286D468598}"/>
            </c:ext>
          </c:extLst>
        </c:ser>
        <c:ser>
          <c:idx val="11"/>
          <c:order val="11"/>
          <c:tx>
            <c:strRef>
              <c:f>'6'!$A$18</c:f>
              <c:strCache>
                <c:ptCount val="1"/>
                <c:pt idx="0">
                  <c:v>Středočeský kraj (STČ)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'6'!$B$18:$M$18</c:f>
              <c:numCache>
                <c:formatCode>#\ ##0.0</c:formatCode>
                <c:ptCount val="12"/>
                <c:pt idx="0">
                  <c:v>4581.0487000000003</c:v>
                </c:pt>
                <c:pt idx="1">
                  <c:v>4558.6377000000002</c:v>
                </c:pt>
                <c:pt idx="2">
                  <c:v>4578.4306999999999</c:v>
                </c:pt>
                <c:pt idx="3">
                  <c:v>4678.3526999999995</c:v>
                </c:pt>
                <c:pt idx="4">
                  <c:v>4592.2636999999995</c:v>
                </c:pt>
                <c:pt idx="5">
                  <c:v>4589.1137000000008</c:v>
                </c:pt>
                <c:pt idx="6">
                  <c:v>4609.3107</c:v>
                </c:pt>
                <c:pt idx="7">
                  <c:v>4609.8666999999996</c:v>
                </c:pt>
                <c:pt idx="8">
                  <c:v>4614.4387000000006</c:v>
                </c:pt>
                <c:pt idx="9">
                  <c:v>4612.1196999999993</c:v>
                </c:pt>
                <c:pt idx="10">
                  <c:v>4612.0206999999991</c:v>
                </c:pt>
                <c:pt idx="11">
                  <c:v>4613.3186999999989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0D-4DC0-A3DF-71286D468598}"/>
            </c:ext>
          </c:extLst>
        </c:ser>
        <c:ser>
          <c:idx val="12"/>
          <c:order val="12"/>
          <c:tx>
            <c:strRef>
              <c:f>'6'!$A$19</c:f>
              <c:strCache>
                <c:ptCount val="1"/>
                <c:pt idx="0">
                  <c:v>Ústecký kraj (ULK)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val>
            <c:numRef>
              <c:f>'6'!$B$19:$M$19</c:f>
              <c:numCache>
                <c:formatCode>#\ ##0.0</c:formatCode>
                <c:ptCount val="12"/>
                <c:pt idx="0">
                  <c:v>11623.264799999997</c:v>
                </c:pt>
                <c:pt idx="1">
                  <c:v>11622.984799999997</c:v>
                </c:pt>
                <c:pt idx="2">
                  <c:v>11622.984799999997</c:v>
                </c:pt>
                <c:pt idx="3">
                  <c:v>11623.264799999997</c:v>
                </c:pt>
                <c:pt idx="4">
                  <c:v>11623.264799999997</c:v>
                </c:pt>
                <c:pt idx="5">
                  <c:v>11658.406799999995</c:v>
                </c:pt>
                <c:pt idx="6">
                  <c:v>11650.164799999995</c:v>
                </c:pt>
                <c:pt idx="7">
                  <c:v>11650.164799999995</c:v>
                </c:pt>
                <c:pt idx="8">
                  <c:v>11650.701799999995</c:v>
                </c:pt>
                <c:pt idx="9">
                  <c:v>11649.522799999995</c:v>
                </c:pt>
                <c:pt idx="10">
                  <c:v>11649.522799999995</c:v>
                </c:pt>
                <c:pt idx="11">
                  <c:v>11649.638799999995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0D-4DC0-A3DF-71286D468598}"/>
            </c:ext>
          </c:extLst>
        </c:ser>
        <c:ser>
          <c:idx val="13"/>
          <c:order val="13"/>
          <c:tx>
            <c:strRef>
              <c:f>'6'!$A$20</c:f>
              <c:strCache>
                <c:ptCount val="1"/>
                <c:pt idx="0">
                  <c:v>Zlínský kraj (ZLK)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'6'!$B$20:$M$20</c:f>
              <c:numCache>
                <c:formatCode>#\ ##0.0</c:formatCode>
                <c:ptCount val="12"/>
                <c:pt idx="0">
                  <c:v>1265.2026999999994</c:v>
                </c:pt>
                <c:pt idx="1">
                  <c:v>1264.4426999999994</c:v>
                </c:pt>
                <c:pt idx="2">
                  <c:v>1264.4426999999994</c:v>
                </c:pt>
                <c:pt idx="3">
                  <c:v>1265.7306999999994</c:v>
                </c:pt>
                <c:pt idx="4">
                  <c:v>1265.7306999999994</c:v>
                </c:pt>
                <c:pt idx="5">
                  <c:v>1265.5326999999995</c:v>
                </c:pt>
                <c:pt idx="6">
                  <c:v>1255.9461999999994</c:v>
                </c:pt>
                <c:pt idx="7">
                  <c:v>1256.0521999999992</c:v>
                </c:pt>
                <c:pt idx="8">
                  <c:v>1250.6621999999993</c:v>
                </c:pt>
                <c:pt idx="9">
                  <c:v>1253.5471999999993</c:v>
                </c:pt>
                <c:pt idx="10">
                  <c:v>1254.3361999999993</c:v>
                </c:pt>
                <c:pt idx="11">
                  <c:v>1253.6301999999991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0D-4DC0-A3DF-71286D468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549440"/>
        <c:axId val="235550976"/>
      </c:barChart>
      <c:catAx>
        <c:axId val="235549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550976"/>
        <c:crosses val="autoZero"/>
        <c:auto val="1"/>
        <c:lblAlgn val="ctr"/>
        <c:lblOffset val="100"/>
        <c:noMultiLvlLbl val="0"/>
      </c:catAx>
      <c:valAx>
        <c:axId val="235550976"/>
        <c:scaling>
          <c:orientation val="minMax"/>
          <c:max val="4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549440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Spotřeba tepla podle sektorů národního hospodářství </a:t>
            </a:r>
            <a:r>
              <a:rPr lang="en-US" sz="1000">
                <a:solidFill>
                  <a:schemeClr val="tx2"/>
                </a:solidFill>
              </a:rPr>
              <a:t>(</a:t>
            </a:r>
            <a:r>
              <a:rPr lang="cs-CZ" sz="1000">
                <a:solidFill>
                  <a:schemeClr val="tx2"/>
                </a:solidFill>
              </a:rPr>
              <a:t>TJ</a:t>
            </a:r>
            <a:r>
              <a:rPr lang="en-US" sz="1000">
                <a:solidFill>
                  <a:schemeClr val="tx2"/>
                </a:solidFill>
              </a:rPr>
              <a:t>)</a:t>
            </a:r>
          </a:p>
        </c:rich>
      </c:tx>
      <c:layout>
        <c:manualLayout>
          <c:xMode val="edge"/>
          <c:yMode val="edge"/>
          <c:x val="9.5311695002577176E-4"/>
          <c:y val="2.2284129079501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'7.1'!$A$8</c:f>
              <c:strCache>
                <c:ptCount val="1"/>
                <c:pt idx="0">
                  <c:v>Průmysl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'7.1'!$B$8:$M$8</c:f>
              <c:numCache>
                <c:formatCode>#\ ##0.0</c:formatCode>
                <c:ptCount val="12"/>
                <c:pt idx="0">
                  <c:v>1845.989319</c:v>
                </c:pt>
                <c:pt idx="1">
                  <c:v>1773.5475069999993</c:v>
                </c:pt>
                <c:pt idx="2">
                  <c:v>1550.3732429999995</c:v>
                </c:pt>
                <c:pt idx="3">
                  <c:v>1074.3078530000003</c:v>
                </c:pt>
                <c:pt idx="4">
                  <c:v>924.75910000000044</c:v>
                </c:pt>
                <c:pt idx="5">
                  <c:v>771.66135900000029</c:v>
                </c:pt>
                <c:pt idx="6">
                  <c:v>743.57454500000017</c:v>
                </c:pt>
                <c:pt idx="7">
                  <c:v>766.29955900000004</c:v>
                </c:pt>
                <c:pt idx="8">
                  <c:v>840.50397100000043</c:v>
                </c:pt>
                <c:pt idx="9">
                  <c:v>1243.2890830000001</c:v>
                </c:pt>
                <c:pt idx="10">
                  <c:v>1544.4754610000002</c:v>
                </c:pt>
                <c:pt idx="11">
                  <c:v>1644.0415849999995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B-49DE-A9FD-237786D95FC5}"/>
            </c:ext>
          </c:extLst>
        </c:ser>
        <c:ser>
          <c:idx val="1"/>
          <c:order val="1"/>
          <c:tx>
            <c:strRef>
              <c:f>'7.1'!$A$9</c:f>
              <c:strCache>
                <c:ptCount val="1"/>
                <c:pt idx="0">
                  <c:v>Energetika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'7.1'!$B$9:$M$9</c:f>
              <c:numCache>
                <c:formatCode>#\ ##0.0</c:formatCode>
                <c:ptCount val="12"/>
                <c:pt idx="0">
                  <c:v>210.62015999999997</c:v>
                </c:pt>
                <c:pt idx="1">
                  <c:v>177.34187099999997</c:v>
                </c:pt>
                <c:pt idx="2">
                  <c:v>175.47149300000007</c:v>
                </c:pt>
                <c:pt idx="3">
                  <c:v>116.25877499999999</c:v>
                </c:pt>
                <c:pt idx="4">
                  <c:v>96.11501100000001</c:v>
                </c:pt>
                <c:pt idx="5">
                  <c:v>55.277478000000002</c:v>
                </c:pt>
                <c:pt idx="6">
                  <c:v>53.734934000000003</c:v>
                </c:pt>
                <c:pt idx="7">
                  <c:v>52.742827000000013</c:v>
                </c:pt>
                <c:pt idx="8">
                  <c:v>68.807140000000004</c:v>
                </c:pt>
                <c:pt idx="9">
                  <c:v>141.87390399999998</c:v>
                </c:pt>
                <c:pt idx="10">
                  <c:v>186.20945399999999</c:v>
                </c:pt>
                <c:pt idx="11">
                  <c:v>235.88314600000001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B-49DE-A9FD-237786D95FC5}"/>
            </c:ext>
          </c:extLst>
        </c:ser>
        <c:ser>
          <c:idx val="2"/>
          <c:order val="2"/>
          <c:tx>
            <c:strRef>
              <c:f>'7.1'!$A$10</c:f>
              <c:strCache>
                <c:ptCount val="1"/>
                <c:pt idx="0">
                  <c:v>Doprava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'7.1'!$B$10:$M$10</c:f>
              <c:numCache>
                <c:formatCode>#\ ##0.0</c:formatCode>
                <c:ptCount val="12"/>
                <c:pt idx="0">
                  <c:v>98.404753999999997</c:v>
                </c:pt>
                <c:pt idx="1">
                  <c:v>94.896326999999971</c:v>
                </c:pt>
                <c:pt idx="2">
                  <c:v>72.756496000000013</c:v>
                </c:pt>
                <c:pt idx="3">
                  <c:v>47.163860999999997</c:v>
                </c:pt>
                <c:pt idx="4">
                  <c:v>21.786027999999995</c:v>
                </c:pt>
                <c:pt idx="5">
                  <c:v>9.924963</c:v>
                </c:pt>
                <c:pt idx="6">
                  <c:v>4.7093240000000005</c:v>
                </c:pt>
                <c:pt idx="7">
                  <c:v>4.2301000000000002</c:v>
                </c:pt>
                <c:pt idx="8">
                  <c:v>7.8371260000000005</c:v>
                </c:pt>
                <c:pt idx="9">
                  <c:v>40.479331999999999</c:v>
                </c:pt>
                <c:pt idx="10">
                  <c:v>67.482246000000004</c:v>
                </c:pt>
                <c:pt idx="11">
                  <c:v>85.963425000000001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B-49DE-A9FD-237786D95FC5}"/>
            </c:ext>
          </c:extLst>
        </c:ser>
        <c:ser>
          <c:idx val="3"/>
          <c:order val="3"/>
          <c:tx>
            <c:strRef>
              <c:f>'7.1'!$A$11</c:f>
              <c:strCache>
                <c:ptCount val="1"/>
                <c:pt idx="0">
                  <c:v>Stavebnictví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'7.1'!$B$11:$M$11</c:f>
              <c:numCache>
                <c:formatCode>#\ ##0.0</c:formatCode>
                <c:ptCount val="12"/>
                <c:pt idx="0">
                  <c:v>35.294074000000002</c:v>
                </c:pt>
                <c:pt idx="1">
                  <c:v>31.589755</c:v>
                </c:pt>
                <c:pt idx="2">
                  <c:v>22.468672999999999</c:v>
                </c:pt>
                <c:pt idx="3">
                  <c:v>12.670142</c:v>
                </c:pt>
                <c:pt idx="4">
                  <c:v>7.9020699999999984</c:v>
                </c:pt>
                <c:pt idx="5">
                  <c:v>3.6240329999999998</c:v>
                </c:pt>
                <c:pt idx="6">
                  <c:v>2.0314109999999999</c:v>
                </c:pt>
                <c:pt idx="7">
                  <c:v>2.1516479999999998</c:v>
                </c:pt>
                <c:pt idx="8">
                  <c:v>3.8719550000000003</c:v>
                </c:pt>
                <c:pt idx="9">
                  <c:v>13.659159000000001</c:v>
                </c:pt>
                <c:pt idx="10">
                  <c:v>23.468974999999993</c:v>
                </c:pt>
                <c:pt idx="11">
                  <c:v>28.325007000000003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7B-49DE-A9FD-237786D95FC5}"/>
            </c:ext>
          </c:extLst>
        </c:ser>
        <c:ser>
          <c:idx val="4"/>
          <c:order val="4"/>
          <c:tx>
            <c:strRef>
              <c:f>'7.1'!$A$12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'7.1'!$B$12:$M$12</c:f>
              <c:numCache>
                <c:formatCode>#\ ##0.0</c:formatCode>
                <c:ptCount val="12"/>
                <c:pt idx="0">
                  <c:v>64.181945000000013</c:v>
                </c:pt>
                <c:pt idx="1">
                  <c:v>65.993130999999977</c:v>
                </c:pt>
                <c:pt idx="2">
                  <c:v>62.303350999999985</c:v>
                </c:pt>
                <c:pt idx="3">
                  <c:v>47.173368000000011</c:v>
                </c:pt>
                <c:pt idx="4">
                  <c:v>35.177320000000002</c:v>
                </c:pt>
                <c:pt idx="5">
                  <c:v>21.775220000000001</c:v>
                </c:pt>
                <c:pt idx="6">
                  <c:v>24.637024000000004</c:v>
                </c:pt>
                <c:pt idx="7">
                  <c:v>22.128467000000001</c:v>
                </c:pt>
                <c:pt idx="8">
                  <c:v>31.428022000000002</c:v>
                </c:pt>
                <c:pt idx="9">
                  <c:v>49.270633000000004</c:v>
                </c:pt>
                <c:pt idx="10">
                  <c:v>61.429714000000018</c:v>
                </c:pt>
                <c:pt idx="11">
                  <c:v>55.31391099999999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7B-49DE-A9FD-237786D95FC5}"/>
            </c:ext>
          </c:extLst>
        </c:ser>
        <c:ser>
          <c:idx val="5"/>
          <c:order val="5"/>
          <c:tx>
            <c:strRef>
              <c:f>'7.1'!$A$13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'7.1'!$B$13:$M$13</c:f>
              <c:numCache>
                <c:formatCode>#\ ##0.0</c:formatCode>
                <c:ptCount val="12"/>
                <c:pt idx="0">
                  <c:v>5095.2309270000032</c:v>
                </c:pt>
                <c:pt idx="1">
                  <c:v>4577.446143000001</c:v>
                </c:pt>
                <c:pt idx="2">
                  <c:v>3359.8222030000011</c:v>
                </c:pt>
                <c:pt idx="3">
                  <c:v>2115.3021140000005</c:v>
                </c:pt>
                <c:pt idx="4">
                  <c:v>1755.7739909999987</c:v>
                </c:pt>
                <c:pt idx="5">
                  <c:v>826.26076999999987</c:v>
                </c:pt>
                <c:pt idx="6">
                  <c:v>797.6664440000003</c:v>
                </c:pt>
                <c:pt idx="7">
                  <c:v>834.70066000000008</c:v>
                </c:pt>
                <c:pt idx="8">
                  <c:v>1235.3364589999999</c:v>
                </c:pt>
                <c:pt idx="9">
                  <c:v>3061.1489189999984</c:v>
                </c:pt>
                <c:pt idx="10">
                  <c:v>4094.3740139999995</c:v>
                </c:pt>
                <c:pt idx="11">
                  <c:v>4888.926583000004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7B-49DE-A9FD-237786D95FC5}"/>
            </c:ext>
          </c:extLst>
        </c:ser>
        <c:ser>
          <c:idx val="6"/>
          <c:order val="6"/>
          <c:tx>
            <c:strRef>
              <c:f>'7.1'!$A$14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'7.1'!$B$14:$M$14</c:f>
              <c:numCache>
                <c:formatCode>#\ ##0.0</c:formatCode>
                <c:ptCount val="12"/>
                <c:pt idx="0">
                  <c:v>2662.2976110000018</c:v>
                </c:pt>
                <c:pt idx="1">
                  <c:v>2542.2154209999971</c:v>
                </c:pt>
                <c:pt idx="2">
                  <c:v>1916.237957999999</c:v>
                </c:pt>
                <c:pt idx="3">
                  <c:v>1195.5213260000005</c:v>
                </c:pt>
                <c:pt idx="4">
                  <c:v>823.02725399999997</c:v>
                </c:pt>
                <c:pt idx="5">
                  <c:v>391.68288100000046</c:v>
                </c:pt>
                <c:pt idx="6">
                  <c:v>328.97447599999975</c:v>
                </c:pt>
                <c:pt idx="7">
                  <c:v>327.36792800000012</c:v>
                </c:pt>
                <c:pt idx="8">
                  <c:v>490.28949800000021</c:v>
                </c:pt>
                <c:pt idx="9">
                  <c:v>1295.6885639999996</c:v>
                </c:pt>
                <c:pt idx="10">
                  <c:v>2008.9712130000016</c:v>
                </c:pt>
                <c:pt idx="11">
                  <c:v>2443.2599450000007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7B-49DE-A9FD-237786D95FC5}"/>
            </c:ext>
          </c:extLst>
        </c:ser>
        <c:ser>
          <c:idx val="7"/>
          <c:order val="7"/>
          <c:tx>
            <c:strRef>
              <c:f>'7.1'!$A$15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'7.1'!$B$15:$M$15</c:f>
              <c:numCache>
                <c:formatCode>#\ ##0.0</c:formatCode>
                <c:ptCount val="12"/>
                <c:pt idx="0">
                  <c:v>268.41330599999998</c:v>
                </c:pt>
                <c:pt idx="1">
                  <c:v>238.36649999999995</c:v>
                </c:pt>
                <c:pt idx="2">
                  <c:v>175.17946699999996</c:v>
                </c:pt>
                <c:pt idx="3">
                  <c:v>103.80981799999999</c:v>
                </c:pt>
                <c:pt idx="4">
                  <c:v>73.972515999999985</c:v>
                </c:pt>
                <c:pt idx="5">
                  <c:v>36.942135999999998</c:v>
                </c:pt>
                <c:pt idx="6">
                  <c:v>36.546453999999997</c:v>
                </c:pt>
                <c:pt idx="7">
                  <c:v>29.015633000000008</c:v>
                </c:pt>
                <c:pt idx="8">
                  <c:v>44.622817999999995</c:v>
                </c:pt>
                <c:pt idx="9">
                  <c:v>124.67173299999997</c:v>
                </c:pt>
                <c:pt idx="10">
                  <c:v>190.29587299999994</c:v>
                </c:pt>
                <c:pt idx="11">
                  <c:v>229.05080499999991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7B-49DE-A9FD-237786D9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601280"/>
        <c:axId val="234820736"/>
      </c:barChart>
      <c:catAx>
        <c:axId val="235601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820736"/>
        <c:crosses val="autoZero"/>
        <c:auto val="1"/>
        <c:lblAlgn val="ctr"/>
        <c:lblOffset val="100"/>
        <c:noMultiLvlLbl val="0"/>
      </c:catAx>
      <c:valAx>
        <c:axId val="23482073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60128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1.0088566815436963E-3"/>
          <c:y val="0.91434267375625611"/>
          <c:w val="0.81491002466308415"/>
          <c:h val="6.337319716424222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20D-42CF-BCEA-16F4CB5B3DF0}"/>
            </c:ext>
          </c:extLst>
        </c:ser>
        <c:ser>
          <c:idx val="1"/>
          <c:order val="1"/>
          <c:tx>
            <c:strRef>
              <c:f>'7.1'!$O$9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20D-42CF-BCEA-16F4CB5B3DF0}"/>
            </c:ext>
          </c:extLst>
        </c:ser>
        <c:ser>
          <c:idx val="2"/>
          <c:order val="2"/>
          <c:tx>
            <c:strRef>
              <c:f>'7.1'!$O$10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20D-42CF-BCEA-16F4CB5B3DF0}"/>
            </c:ext>
          </c:extLst>
        </c:ser>
        <c:ser>
          <c:idx val="3"/>
          <c:order val="3"/>
          <c:tx>
            <c:strRef>
              <c:f>'7.1'!$O$11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20D-42CF-BCEA-16F4CB5B3DF0}"/>
            </c:ext>
          </c:extLst>
        </c:ser>
        <c:ser>
          <c:idx val="4"/>
          <c:order val="4"/>
          <c:tx>
            <c:strRef>
              <c:f>'7.1'!$O$12</c:f>
              <c:strCache>
                <c:ptCount val="1"/>
              </c:strCache>
            </c:strRef>
          </c:tx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520D-42CF-BCEA-16F4CB5B3DF0}"/>
            </c:ext>
          </c:extLst>
        </c:ser>
        <c:ser>
          <c:idx val="5"/>
          <c:order val="5"/>
          <c:tx>
            <c:strRef>
              <c:f>'7.1'!$O$13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520D-42CF-BCEA-16F4CB5B3DF0}"/>
            </c:ext>
          </c:extLst>
        </c:ser>
        <c:ser>
          <c:idx val="6"/>
          <c:order val="6"/>
          <c:tx>
            <c:strRef>
              <c:f>'7.1'!$O$14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520D-42CF-BCEA-16F4CB5B3DF0}"/>
            </c:ext>
          </c:extLst>
        </c:ser>
        <c:ser>
          <c:idx val="7"/>
          <c:order val="7"/>
          <c:tx>
            <c:strRef>
              <c:f>'7.1'!$O$15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'7.1'!$P$7</c:f>
              <c:numCache>
                <c:formatCode>General</c:formatCode>
                <c:ptCount val="1"/>
              </c:numCache>
            </c:numRef>
          </c:cat>
          <c:val>
            <c:numRef>
              <c:f>'7.1'!$P$15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520D-42CF-BCEA-16F4CB5B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70272"/>
        <c:axId val="234871808"/>
      </c:barChart>
      <c:catAx>
        <c:axId val="23487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871808"/>
        <c:crosses val="autoZero"/>
        <c:auto val="1"/>
        <c:lblAlgn val="ctr"/>
        <c:lblOffset val="100"/>
        <c:noMultiLvlLbl val="0"/>
      </c:catAx>
      <c:valAx>
        <c:axId val="234871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348702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Spotřeba tepla v krajích ČR podle sektorů národního hospodářství (TJ)</a:t>
            </a:r>
          </a:p>
        </c:rich>
      </c:tx>
      <c:layout>
        <c:manualLayout>
          <c:xMode val="edge"/>
          <c:yMode val="edge"/>
          <c:x val="1.1096921549336717E-4"/>
          <c:y val="2.66100816819936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12307810022749E-2"/>
          <c:y val="0.14640605169467286"/>
          <c:w val="0.54332795749197038"/>
          <c:h val="0.446600154160147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'7.2'!$B$3</c:f>
              <c:strCache>
                <c:ptCount val="1"/>
                <c:pt idx="0">
                  <c:v>Průmysl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'7.2'!$B$5:$B$18</c:f>
              <c:numCache>
                <c:formatCode>#\ ##0.0</c:formatCode>
                <c:ptCount val="14"/>
                <c:pt idx="0">
                  <c:v>76.045505000000006</c:v>
                </c:pt>
                <c:pt idx="1">
                  <c:v>236.46547699999999</c:v>
                </c:pt>
                <c:pt idx="2">
                  <c:v>136.35386500000001</c:v>
                </c:pt>
                <c:pt idx="3">
                  <c:v>67.56477000000001</c:v>
                </c:pt>
                <c:pt idx="4">
                  <c:v>48.984973000000004</c:v>
                </c:pt>
                <c:pt idx="5">
                  <c:v>177.027323</c:v>
                </c:pt>
                <c:pt idx="6">
                  <c:v>60.116896999999987</c:v>
                </c:pt>
                <c:pt idx="7">
                  <c:v>557.97906499999999</c:v>
                </c:pt>
                <c:pt idx="8">
                  <c:v>134.591059</c:v>
                </c:pt>
                <c:pt idx="9">
                  <c:v>183.48592699999998</c:v>
                </c:pt>
                <c:pt idx="10">
                  <c:v>168.65684800000002</c:v>
                </c:pt>
                <c:pt idx="11">
                  <c:v>1278.9528170000001</c:v>
                </c:pt>
                <c:pt idx="12">
                  <c:v>895.83357800000022</c:v>
                </c:pt>
                <c:pt idx="13">
                  <c:v>409.74802499999998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0-4BB7-8278-2B40CA1AB11C}"/>
            </c:ext>
          </c:extLst>
        </c:ser>
        <c:ser>
          <c:idx val="1"/>
          <c:order val="1"/>
          <c:tx>
            <c:strRef>
              <c:f>'7.2'!$C$3</c:f>
              <c:strCache>
                <c:ptCount val="1"/>
                <c:pt idx="0">
                  <c:v>Energetika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'7.2'!$C$5:$C$18</c:f>
              <c:numCache>
                <c:formatCode>#\ ##0.0</c:formatCode>
                <c:ptCount val="14"/>
                <c:pt idx="0">
                  <c:v>92.682567999999975</c:v>
                </c:pt>
                <c:pt idx="1">
                  <c:v>10.145649999999998</c:v>
                </c:pt>
                <c:pt idx="2">
                  <c:v>2.2301500000000001</c:v>
                </c:pt>
                <c:pt idx="3">
                  <c:v>26.103819999999999</c:v>
                </c:pt>
                <c:pt idx="4">
                  <c:v>12.8531</c:v>
                </c:pt>
                <c:pt idx="5">
                  <c:v>3.2807900000000001</c:v>
                </c:pt>
                <c:pt idx="6">
                  <c:v>1.097</c:v>
                </c:pt>
                <c:pt idx="7">
                  <c:v>240.899933</c:v>
                </c:pt>
                <c:pt idx="8">
                  <c:v>12.269276000000001</c:v>
                </c:pt>
                <c:pt idx="9">
                  <c:v>4.4153669999999998</c:v>
                </c:pt>
                <c:pt idx="10">
                  <c:v>0</c:v>
                </c:pt>
                <c:pt idx="11">
                  <c:v>17.308524999999999</c:v>
                </c:pt>
                <c:pt idx="12">
                  <c:v>140.400915</c:v>
                </c:pt>
                <c:pt idx="13">
                  <c:v>0.27940999999999999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0-4BB7-8278-2B40CA1AB11C}"/>
            </c:ext>
          </c:extLst>
        </c:ser>
        <c:ser>
          <c:idx val="2"/>
          <c:order val="2"/>
          <c:tx>
            <c:strRef>
              <c:f>'7.2'!$D$3</c:f>
              <c:strCache>
                <c:ptCount val="1"/>
                <c:pt idx="0">
                  <c:v>Doprava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'7.2'!$D$5:$D$18</c:f>
              <c:numCache>
                <c:formatCode>#\ ##0.0</c:formatCode>
                <c:ptCount val="14"/>
                <c:pt idx="0">
                  <c:v>49.235195000000004</c:v>
                </c:pt>
                <c:pt idx="1">
                  <c:v>17.145404000000003</c:v>
                </c:pt>
                <c:pt idx="2">
                  <c:v>0.22500000000000001</c:v>
                </c:pt>
                <c:pt idx="3">
                  <c:v>8.5469530000000002</c:v>
                </c:pt>
                <c:pt idx="4">
                  <c:v>1.0660099999999999</c:v>
                </c:pt>
                <c:pt idx="5">
                  <c:v>5.8375000000000004</c:v>
                </c:pt>
                <c:pt idx="6">
                  <c:v>3.0550000000000002</c:v>
                </c:pt>
                <c:pt idx="7">
                  <c:v>13.175086000000004</c:v>
                </c:pt>
                <c:pt idx="8">
                  <c:v>0.44700000000000001</c:v>
                </c:pt>
                <c:pt idx="9">
                  <c:v>21.753365000000002</c:v>
                </c:pt>
                <c:pt idx="10">
                  <c:v>10.714549999999999</c:v>
                </c:pt>
                <c:pt idx="11">
                  <c:v>7.2640000000000002</c:v>
                </c:pt>
                <c:pt idx="12">
                  <c:v>51.09006999999999</c:v>
                </c:pt>
                <c:pt idx="13">
                  <c:v>4.3698699999999997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0-4BB7-8278-2B40CA1AB11C}"/>
            </c:ext>
          </c:extLst>
        </c:ser>
        <c:ser>
          <c:idx val="3"/>
          <c:order val="3"/>
          <c:tx>
            <c:strRef>
              <c:f>'7.2'!$E$3</c:f>
              <c:strCache>
                <c:ptCount val="1"/>
                <c:pt idx="0">
                  <c:v>Stavebnictví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'7.2'!$E$5:$E$18</c:f>
              <c:numCache>
                <c:formatCode>#\ ##0.0</c:formatCode>
                <c:ptCount val="14"/>
                <c:pt idx="0">
                  <c:v>6.5750410000000006</c:v>
                </c:pt>
                <c:pt idx="1">
                  <c:v>1.7320869999999999</c:v>
                </c:pt>
                <c:pt idx="2">
                  <c:v>0.39589999999999997</c:v>
                </c:pt>
                <c:pt idx="3">
                  <c:v>5.253012</c:v>
                </c:pt>
                <c:pt idx="4">
                  <c:v>1.3592200000000001</c:v>
                </c:pt>
                <c:pt idx="5">
                  <c:v>2.4430000000000001</c:v>
                </c:pt>
                <c:pt idx="6">
                  <c:v>0.82220000000000004</c:v>
                </c:pt>
                <c:pt idx="7">
                  <c:v>22.028035999999993</c:v>
                </c:pt>
                <c:pt idx="8">
                  <c:v>7.8935429999999993</c:v>
                </c:pt>
                <c:pt idx="9">
                  <c:v>7.7786139999999993</c:v>
                </c:pt>
                <c:pt idx="10">
                  <c:v>1.6762489999999999</c:v>
                </c:pt>
                <c:pt idx="11">
                  <c:v>0.48719000000000001</c:v>
                </c:pt>
                <c:pt idx="12">
                  <c:v>2.752481</c:v>
                </c:pt>
                <c:pt idx="13">
                  <c:v>4.2565680000000006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F0-4BB7-8278-2B40CA1AB11C}"/>
            </c:ext>
          </c:extLst>
        </c:ser>
        <c:ser>
          <c:idx val="4"/>
          <c:order val="4"/>
          <c:tx>
            <c:strRef>
              <c:f>'7.2'!$F$3</c:f>
              <c:strCache>
                <c:ptCount val="1"/>
                <c:pt idx="0">
                  <c:v>Zemědělství a 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'7.2'!$F$5:$F$18</c:f>
              <c:numCache>
                <c:formatCode>#\ ##0.0</c:formatCode>
                <c:ptCount val="14"/>
                <c:pt idx="0">
                  <c:v>1.2648949999999999</c:v>
                </c:pt>
                <c:pt idx="1">
                  <c:v>7.7519269999999993</c:v>
                </c:pt>
                <c:pt idx="2">
                  <c:v>10.2143</c:v>
                </c:pt>
                <c:pt idx="3">
                  <c:v>1.70817</c:v>
                </c:pt>
                <c:pt idx="4">
                  <c:v>17.576314000000004</c:v>
                </c:pt>
                <c:pt idx="5">
                  <c:v>0.72099999999999997</c:v>
                </c:pt>
                <c:pt idx="6">
                  <c:v>2.1910799999999999</c:v>
                </c:pt>
                <c:pt idx="7">
                  <c:v>16.674206999999999</c:v>
                </c:pt>
                <c:pt idx="8">
                  <c:v>3.6129520000000004</c:v>
                </c:pt>
                <c:pt idx="9">
                  <c:v>15.770554999999998</c:v>
                </c:pt>
                <c:pt idx="10">
                  <c:v>8.3140800000000006</c:v>
                </c:pt>
                <c:pt idx="11">
                  <c:v>5.165648</c:v>
                </c:pt>
                <c:pt idx="12">
                  <c:v>71.947929999999999</c:v>
                </c:pt>
                <c:pt idx="13">
                  <c:v>3.1012000000000004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F0-4BB7-8278-2B40CA1AB11C}"/>
            </c:ext>
          </c:extLst>
        </c:ser>
        <c:ser>
          <c:idx val="5"/>
          <c:order val="5"/>
          <c:tx>
            <c:strRef>
              <c:f>'7.2'!$G$3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'7.2'!$G$5:$G$18</c:f>
              <c:numCache>
                <c:formatCode>#\ ##0.0</c:formatCode>
                <c:ptCount val="14"/>
                <c:pt idx="0">
                  <c:v>2570.5324960000012</c:v>
                </c:pt>
                <c:pt idx="1">
                  <c:v>729.12267799999995</c:v>
                </c:pt>
                <c:pt idx="2">
                  <c:v>940.83974000000001</c:v>
                </c:pt>
                <c:pt idx="3">
                  <c:v>620.64753100000007</c:v>
                </c:pt>
                <c:pt idx="4">
                  <c:v>308.58546000000007</c:v>
                </c:pt>
                <c:pt idx="5">
                  <c:v>511.98197999999996</c:v>
                </c:pt>
                <c:pt idx="6">
                  <c:v>329.01880599999987</c:v>
                </c:pt>
                <c:pt idx="7">
                  <c:v>1873.1413569999995</c:v>
                </c:pt>
                <c:pt idx="8">
                  <c:v>494.46012900000005</c:v>
                </c:pt>
                <c:pt idx="9">
                  <c:v>437.73719400000004</c:v>
                </c:pt>
                <c:pt idx="10">
                  <c:v>629.39164999999991</c:v>
                </c:pt>
                <c:pt idx="11">
                  <c:v>850.91045699999972</c:v>
                </c:pt>
                <c:pt idx="12">
                  <c:v>1322.1417749999996</c:v>
                </c:pt>
                <c:pt idx="13">
                  <c:v>425.93826300000012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F0-4BB7-8278-2B40CA1AB11C}"/>
            </c:ext>
          </c:extLst>
        </c:ser>
        <c:ser>
          <c:idx val="6"/>
          <c:order val="6"/>
          <c:tx>
            <c:strRef>
              <c:f>'7.2'!$H$3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'7.2'!$H$5:$H$18</c:f>
              <c:numCache>
                <c:formatCode>#\ ##0.0</c:formatCode>
                <c:ptCount val="14"/>
                <c:pt idx="0">
                  <c:v>1172.7478210000002</c:v>
                </c:pt>
                <c:pt idx="1">
                  <c:v>373.23646500000018</c:v>
                </c:pt>
                <c:pt idx="2">
                  <c:v>252.14896100000001</c:v>
                </c:pt>
                <c:pt idx="3">
                  <c:v>243.82881600000005</c:v>
                </c:pt>
                <c:pt idx="4">
                  <c:v>120.66147800000003</c:v>
                </c:pt>
                <c:pt idx="5">
                  <c:v>347.74503100000004</c:v>
                </c:pt>
                <c:pt idx="6">
                  <c:v>177.27395799999999</c:v>
                </c:pt>
                <c:pt idx="7">
                  <c:v>919.47541500000045</c:v>
                </c:pt>
                <c:pt idx="8">
                  <c:v>296.3490460000001</c:v>
                </c:pt>
                <c:pt idx="9">
                  <c:v>279.004885</c:v>
                </c:pt>
                <c:pt idx="10">
                  <c:v>454.62680499999988</c:v>
                </c:pt>
                <c:pt idx="11">
                  <c:v>341.72127300000011</c:v>
                </c:pt>
                <c:pt idx="12">
                  <c:v>594.6115400000001</c:v>
                </c:pt>
                <c:pt idx="13">
                  <c:v>174.48822800000005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F0-4BB7-8278-2B40CA1AB11C}"/>
            </c:ext>
          </c:extLst>
        </c:ser>
        <c:ser>
          <c:idx val="7"/>
          <c:order val="7"/>
          <c:tx>
            <c:strRef>
              <c:f>'7.2'!$I$3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'7.2'!$I$5:$I$18</c:f>
              <c:numCache>
                <c:formatCode>#\ ##0.0</c:formatCode>
                <c:ptCount val="14"/>
                <c:pt idx="0">
                  <c:v>31.190860000000004</c:v>
                </c:pt>
                <c:pt idx="1">
                  <c:v>35.406905000000002</c:v>
                </c:pt>
                <c:pt idx="2">
                  <c:v>231.14341799999997</c:v>
                </c:pt>
                <c:pt idx="3">
                  <c:v>55.660860999999997</c:v>
                </c:pt>
                <c:pt idx="4">
                  <c:v>3.566171999999999</c:v>
                </c:pt>
                <c:pt idx="5">
                  <c:v>14.337923000000002</c:v>
                </c:pt>
                <c:pt idx="6">
                  <c:v>18.227905000000003</c:v>
                </c:pt>
                <c:pt idx="7">
                  <c:v>18.425115999999999</c:v>
                </c:pt>
                <c:pt idx="8">
                  <c:v>5.0980759999999998</c:v>
                </c:pt>
                <c:pt idx="9">
                  <c:v>67.090507000000002</c:v>
                </c:pt>
                <c:pt idx="10">
                  <c:v>0.43330000000000002</c:v>
                </c:pt>
                <c:pt idx="11">
                  <c:v>7.795064</c:v>
                </c:pt>
                <c:pt idx="12">
                  <c:v>54.64623000000001</c:v>
                </c:pt>
                <c:pt idx="13">
                  <c:v>0.9960739999999999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F0-4BB7-8278-2B40CA1A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4987904"/>
        <c:axId val="234989440"/>
      </c:barChart>
      <c:catAx>
        <c:axId val="234987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s-CZ"/>
          </a:p>
        </c:txPr>
        <c:crossAx val="234989440"/>
        <c:crosses val="autoZero"/>
        <c:auto val="1"/>
        <c:lblAlgn val="ctr"/>
        <c:lblOffset val="100"/>
        <c:tickLblSkip val="1"/>
        <c:noMultiLvlLbl val="0"/>
      </c:catAx>
      <c:valAx>
        <c:axId val="23498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98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802607748353847E-5"/>
          <c:y val="0.96114827631810973"/>
          <c:w val="0.76038085455043547"/>
          <c:h val="3.8851835715753971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>
                <a:solidFill>
                  <a:schemeClr val="tx2"/>
                </a:solidFill>
              </a:rPr>
              <a:t>Podíl</a:t>
            </a:r>
            <a:r>
              <a:rPr lang="cs-CZ" sz="1000" baseline="0">
                <a:solidFill>
                  <a:schemeClr val="tx2"/>
                </a:solidFill>
              </a:rPr>
              <a:t> jednotlivých sektorů národního hospodářství na spotřebě tepla v ČR</a:t>
            </a:r>
            <a:endParaRPr lang="cs-CZ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7.1662715632701277E-3"/>
          <c:y val="1.4608939117821381E-2"/>
        </c:manualLayout>
      </c:layout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30B3-4FD4-A40A-943455922E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DE1F-4E2D-ADCB-21064F22A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E1F-4E2D-ADCB-21064F22A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2-DE1F-4E2D-ADCB-21064F22A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DE1F-4E2D-ADCB-21064F22A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30B3-4FD4-A40A-943455922E4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2-30B3-4FD4-A40A-943455922E4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4-DE1F-4E2D-ADCB-21064F22A93E}"/>
              </c:ext>
            </c:extLst>
          </c:dPt>
          <c:dLbls>
            <c:dLbl>
              <c:idx val="2"/>
              <c:layout>
                <c:manualLayout>
                  <c:x val="-5.2669568426257432E-2"/>
                  <c:y val="0.1945708803922050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E1F-4E2D-ADCB-21064F22A93E}"/>
                </c:ext>
              </c:extLst>
            </c:dLbl>
            <c:dLbl>
              <c:idx val="3"/>
              <c:layout>
                <c:manualLayout>
                  <c:x val="-0.15559943846304175"/>
                  <c:y val="0.15095337173975207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E1F-4E2D-ADCB-21064F22A93E}"/>
                </c:ext>
              </c:extLst>
            </c:dLbl>
            <c:dLbl>
              <c:idx val="4"/>
              <c:layout>
                <c:manualLayout>
                  <c:x val="-0.25396388087666516"/>
                  <c:y val="9.0931134067645095E-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 wrap="square"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E1F-4E2D-ADCB-21064F22A93E}"/>
                </c:ext>
              </c:extLst>
            </c:dLbl>
            <c:dLbl>
              <c:idx val="7"/>
              <c:layout>
                <c:manualLayout>
                  <c:x val="1.6740274597620244E-2"/>
                  <c:y val="-1.8065638675305195E-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1F-4E2D-ADCB-21064F22A93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'7.2'!$B$3:$I$3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 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'7.2'!$B$4:$I$4</c:f>
              <c:numCache>
                <c:formatCode>#\ ##0.0</c:formatCode>
                <c:ptCount val="8"/>
                <c:pt idx="0">
                  <c:v>4431.8061290000005</c:v>
                </c:pt>
                <c:pt idx="1">
                  <c:v>563.96650399999987</c:v>
                </c:pt>
                <c:pt idx="2">
                  <c:v>193.92500300000003</c:v>
                </c:pt>
                <c:pt idx="3">
                  <c:v>65.453140999999988</c:v>
                </c:pt>
                <c:pt idx="4">
                  <c:v>166.01425800000001</c:v>
                </c:pt>
                <c:pt idx="5">
                  <c:v>12044.449515999999</c:v>
                </c:pt>
                <c:pt idx="6">
                  <c:v>5747.9197220000005</c:v>
                </c:pt>
                <c:pt idx="7">
                  <c:v>544.01841100000001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F-4E2D-ADCB-21064F22A9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0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>
                <a:solidFill>
                  <a:schemeClr val="accent1"/>
                </a:solidFill>
              </a:rPr>
              <a:t>Spotřeba tepla podle sektorů</a:t>
            </a:r>
            <a:r>
              <a:rPr lang="cs-CZ" sz="1000" baseline="0">
                <a:solidFill>
                  <a:schemeClr val="accent1"/>
                </a:solidFill>
              </a:rPr>
              <a:t> </a:t>
            </a:r>
            <a:r>
              <a:rPr lang="cs-CZ" sz="1000">
                <a:solidFill>
                  <a:schemeClr val="accent1"/>
                </a:solidFill>
              </a:rPr>
              <a:t>národního hospodářství (GJ)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20074367818905E-2"/>
          <c:y val="0.29398174232186058"/>
          <c:w val="0.51041199091494682"/>
          <c:h val="0.45066335524728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'8.1'!$A$28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('8.1'!$B$28,'8.1'!$D$28,'8.1'!$F$28)</c:f>
              <c:numCache>
                <c:formatCode>#\ ##0.0</c:formatCode>
                <c:ptCount val="3"/>
                <c:pt idx="0">
                  <c:v>15455.231</c:v>
                </c:pt>
                <c:pt idx="1">
                  <c:v>25806.517</c:v>
                </c:pt>
                <c:pt idx="2">
                  <c:v>34783.756999999998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8-41D7-B8C5-C615F4A0E720}"/>
            </c:ext>
          </c:extLst>
        </c:ser>
        <c:ser>
          <c:idx val="1"/>
          <c:order val="1"/>
          <c:tx>
            <c:strRef>
              <c:f>'8.1'!$A$29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('8.1'!$B$29,'8.1'!$D$29,'8.1'!$F$29)</c:f>
              <c:numCache>
                <c:formatCode>#\ ##0.0</c:formatCode>
                <c:ptCount val="3"/>
                <c:pt idx="0">
                  <c:v>21519.446999999996</c:v>
                </c:pt>
                <c:pt idx="1">
                  <c:v>28848.076000000001</c:v>
                </c:pt>
                <c:pt idx="2">
                  <c:v>42315.044999999998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8-41D7-B8C5-C615F4A0E720}"/>
            </c:ext>
          </c:extLst>
        </c:ser>
        <c:ser>
          <c:idx val="2"/>
          <c:order val="2"/>
          <c:tx>
            <c:strRef>
              <c:f>'8.1'!$A$30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('8.1'!$B$30,'8.1'!$D$30,'8.1'!$F$30)</c:f>
              <c:numCache>
                <c:formatCode>#\ ##0.0</c:formatCode>
                <c:ptCount val="3"/>
                <c:pt idx="0">
                  <c:v>4580.5770000000002</c:v>
                </c:pt>
                <c:pt idx="1">
                  <c:v>18676.721000000001</c:v>
                </c:pt>
                <c:pt idx="2">
                  <c:v>25977.897000000001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8-41D7-B8C5-C615F4A0E720}"/>
            </c:ext>
          </c:extLst>
        </c:ser>
        <c:ser>
          <c:idx val="3"/>
          <c:order val="3"/>
          <c:tx>
            <c:strRef>
              <c:f>'8.1'!$A$31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('8.1'!$B$31,'8.1'!$D$31,'8.1'!$F$31)</c:f>
              <c:numCache>
                <c:formatCode>#\ ##0.0</c:formatCode>
                <c:ptCount val="3"/>
                <c:pt idx="0">
                  <c:v>1040.2060000000001</c:v>
                </c:pt>
                <c:pt idx="1">
                  <c:v>2321.06</c:v>
                </c:pt>
                <c:pt idx="2">
                  <c:v>3213.7750000000001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D8-41D7-B8C5-C615F4A0E720}"/>
            </c:ext>
          </c:extLst>
        </c:ser>
        <c:ser>
          <c:idx val="4"/>
          <c:order val="4"/>
          <c:tx>
            <c:strRef>
              <c:f>'8.1'!$A$32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('8.1'!$B$32,'8.1'!$D$32,'8.1'!$F$32)</c:f>
              <c:numCache>
                <c:formatCode>#\ ##0.0</c:formatCode>
                <c:ptCount val="3"/>
                <c:pt idx="0">
                  <c:v>197.31800000000001</c:v>
                </c:pt>
                <c:pt idx="1">
                  <c:v>488.43700000000001</c:v>
                </c:pt>
                <c:pt idx="2">
                  <c:v>579.14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D8-41D7-B8C5-C615F4A0E720}"/>
            </c:ext>
          </c:extLst>
        </c:ser>
        <c:ser>
          <c:idx val="5"/>
          <c:order val="5"/>
          <c:tx>
            <c:strRef>
              <c:f>'8.1'!$A$33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('8.1'!$B$33,'8.1'!$D$33,'8.1'!$F$33)</c:f>
              <c:numCache>
                <c:formatCode>#\ ##0.0</c:formatCode>
                <c:ptCount val="3"/>
                <c:pt idx="0">
                  <c:v>701839.21299999999</c:v>
                </c:pt>
                <c:pt idx="1">
                  <c:v>861104.14</c:v>
                </c:pt>
                <c:pt idx="2">
                  <c:v>1007589.1430000002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D8-41D7-B8C5-C615F4A0E720}"/>
            </c:ext>
          </c:extLst>
        </c:ser>
        <c:ser>
          <c:idx val="6"/>
          <c:order val="6"/>
          <c:tx>
            <c:strRef>
              <c:f>'8.1'!$A$34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('8.1'!$B$34,'8.1'!$D$34,'8.1'!$F$34)</c:f>
              <c:numCache>
                <c:formatCode>#\ ##0.0</c:formatCode>
                <c:ptCount val="3"/>
                <c:pt idx="0">
                  <c:v>203495.36500000005</c:v>
                </c:pt>
                <c:pt idx="1">
                  <c:v>427337.69499999989</c:v>
                </c:pt>
                <c:pt idx="2">
                  <c:v>541914.76099999994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D8-41D7-B8C5-C615F4A0E720}"/>
            </c:ext>
          </c:extLst>
        </c:ser>
        <c:ser>
          <c:idx val="7"/>
          <c:order val="7"/>
          <c:tx>
            <c:strRef>
              <c:f>'8.1'!$A$35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('8.1'!$B$35,'8.1'!$D$35,'8.1'!$F$35)</c:f>
              <c:numCache>
                <c:formatCode>#\ ##0.0</c:formatCode>
                <c:ptCount val="3"/>
                <c:pt idx="0">
                  <c:v>5899.8159999999989</c:v>
                </c:pt>
                <c:pt idx="1">
                  <c:v>10756.932999999999</c:v>
                </c:pt>
                <c:pt idx="2">
                  <c:v>14534.110999999997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D8-41D7-B8C5-C615F4A0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661952"/>
        <c:axId val="233663488"/>
      </c:barChart>
      <c:catAx>
        <c:axId val="2336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3663488"/>
        <c:crosses val="autoZero"/>
        <c:auto val="1"/>
        <c:lblAlgn val="ctr"/>
        <c:lblOffset val="100"/>
        <c:noMultiLvlLbl val="0"/>
      </c:catAx>
      <c:valAx>
        <c:axId val="23366348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3661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2920909316302894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874699701625241E-2"/>
          <c:y val="0.17364373640247927"/>
          <c:w val="0.86679862645627792"/>
          <c:h val="0.239236550052233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'8.1'!$B$38</c:f>
              <c:numCache>
                <c:formatCode>0.0%</c:formatCode>
                <c:ptCount val="1"/>
                <c:pt idx="0">
                  <c:v>4.1030387600094795E-2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8-4483-98D6-699F0B52D202}"/>
            </c:ext>
          </c:extLst>
        </c:ser>
        <c:ser>
          <c:idx val="1"/>
          <c:order val="1"/>
          <c:tx>
            <c:strRef>
              <c:f>'8.1'!$A$39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'8.1'!$B$39</c:f>
              <c:numCache>
                <c:formatCode>0.0%</c:formatCode>
                <c:ptCount val="1"/>
                <c:pt idx="0">
                  <c:v>3.7367836654384715E-2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8-4483-98D6-699F0B52D202}"/>
            </c:ext>
          </c:extLst>
        </c:ser>
        <c:ser>
          <c:idx val="2"/>
          <c:order val="2"/>
          <c:tx>
            <c:strRef>
              <c:f>'8.1'!$A$40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'8.1'!$B$40</c:f>
              <c:numCache>
                <c:formatCode>0.0%</c:formatCode>
                <c:ptCount val="1"/>
                <c:pt idx="0">
                  <c:v>4.8379335064090208E-2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8-4483-98D6-699F0B52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38464"/>
        <c:axId val="237440000"/>
      </c:barChart>
      <c:catAx>
        <c:axId val="237438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37440000"/>
        <c:crosses val="autoZero"/>
        <c:auto val="1"/>
        <c:lblAlgn val="ctr"/>
        <c:lblOffset val="100"/>
        <c:noMultiLvlLbl val="0"/>
      </c:catAx>
      <c:valAx>
        <c:axId val="23744000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4384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"/>
          <c:y val="0.61791562040250336"/>
          <c:w val="0.48816888524113639"/>
          <c:h val="0.2968850877280495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21E-3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'8.1'!$A$10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('8.1'!$B$10,'8.1'!$D$10,'8.1'!$F$10)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8-4EAE-BC86-D545F330926A}"/>
            </c:ext>
          </c:extLst>
        </c:ser>
        <c:ser>
          <c:idx val="1"/>
          <c:order val="1"/>
          <c:tx>
            <c:strRef>
              <c:f>'8.1'!$A$11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('8.1'!$B$11,'8.1'!$D$11,'8.1'!$F$11)</c:f>
              <c:numCache>
                <c:formatCode>#\ ##0.0</c:formatCode>
                <c:ptCount val="3"/>
                <c:pt idx="0">
                  <c:v>5390.1019999999999</c:v>
                </c:pt>
                <c:pt idx="1">
                  <c:v>6550.2439999999997</c:v>
                </c:pt>
                <c:pt idx="2">
                  <c:v>6483.4120000000003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8-4EAE-BC86-D545F330926A}"/>
            </c:ext>
          </c:extLst>
        </c:ser>
        <c:ser>
          <c:idx val="2"/>
          <c:order val="2"/>
          <c:tx>
            <c:strRef>
              <c:f>'8.1'!$A$12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('8.1'!$B$12,'8.1'!$D$12,'8.1'!$F$12)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8-4EAE-BC86-D545F330926A}"/>
            </c:ext>
          </c:extLst>
        </c:ser>
        <c:ser>
          <c:idx val="3"/>
          <c:order val="3"/>
          <c:tx>
            <c:strRef>
              <c:f>'8.1'!$A$13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('8.1'!$B$13,'8.1'!$D$13,'8.1'!$F$13)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8-4EAE-BC86-D545F330926A}"/>
            </c:ext>
          </c:extLst>
        </c:ser>
        <c:ser>
          <c:idx val="4"/>
          <c:order val="4"/>
          <c:tx>
            <c:strRef>
              <c:f>'8.1'!$A$14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('8.1'!$B$14,'8.1'!$D$14,'8.1'!$F$14)</c:f>
              <c:numCache>
                <c:formatCode>#\ ##0.0</c:formatCode>
                <c:ptCount val="3"/>
                <c:pt idx="0">
                  <c:v>2184.2200000000003</c:v>
                </c:pt>
                <c:pt idx="1">
                  <c:v>1122.42</c:v>
                </c:pt>
                <c:pt idx="2">
                  <c:v>1127.1799999999998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8-4EAE-BC86-D545F330926A}"/>
            </c:ext>
          </c:extLst>
        </c:ser>
        <c:ser>
          <c:idx val="5"/>
          <c:order val="5"/>
          <c:tx>
            <c:strRef>
              <c:f>'8.1'!$A$15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('8.1'!$B$15,'8.1'!$D$15,'8.1'!$F$15)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58-4EAE-BC86-D545F330926A}"/>
            </c:ext>
          </c:extLst>
        </c:ser>
        <c:ser>
          <c:idx val="6"/>
          <c:order val="6"/>
          <c:tx>
            <c:strRef>
              <c:f>'8.1'!$A$16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('8.1'!$B$16,'8.1'!$D$16,'8.1'!$F$16)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58-4EAE-BC86-D545F330926A}"/>
            </c:ext>
          </c:extLst>
        </c:ser>
        <c:ser>
          <c:idx val="7"/>
          <c:order val="7"/>
          <c:tx>
            <c:strRef>
              <c:f>'8.1'!$A$17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('8.1'!$B$17,'8.1'!$D$17,'8.1'!$F$17)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58-4EAE-BC86-D545F330926A}"/>
            </c:ext>
          </c:extLst>
        </c:ser>
        <c:ser>
          <c:idx val="8"/>
          <c:order val="8"/>
          <c:tx>
            <c:strRef>
              <c:f>'8.1'!$A$18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('8.1'!$B$18,'8.1'!$D$18,'8.1'!$F$18)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58-4EAE-BC86-D545F330926A}"/>
            </c:ext>
          </c:extLst>
        </c:ser>
        <c:ser>
          <c:idx val="9"/>
          <c:order val="9"/>
          <c:tx>
            <c:strRef>
              <c:f>'8.1'!$A$19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('8.1'!$B$19,'8.1'!$D$19,'8.1'!$F$19)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58-4EAE-BC86-D545F330926A}"/>
            </c:ext>
          </c:extLst>
        </c:ser>
        <c:ser>
          <c:idx val="10"/>
          <c:order val="10"/>
          <c:tx>
            <c:strRef>
              <c:f>'8.1'!$A$20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('8.1'!$B$20,'8.1'!$D$20,'8.1'!$F$20)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58-4EAE-BC86-D545F330926A}"/>
            </c:ext>
          </c:extLst>
        </c:ser>
        <c:ser>
          <c:idx val="11"/>
          <c:order val="11"/>
          <c:tx>
            <c:strRef>
              <c:f>'8.1'!$A$21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('8.1'!$B$21,'8.1'!$D$21,'8.1'!$F$21)</c:f>
              <c:numCache>
                <c:formatCode>#\ ##0.0</c:formatCode>
                <c:ptCount val="3"/>
                <c:pt idx="0">
                  <c:v>85401</c:v>
                </c:pt>
                <c:pt idx="1">
                  <c:v>80272</c:v>
                </c:pt>
                <c:pt idx="2">
                  <c:v>88872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58-4EAE-BC86-D545F330926A}"/>
            </c:ext>
          </c:extLst>
        </c:ser>
        <c:ser>
          <c:idx val="12"/>
          <c:order val="12"/>
          <c:tx>
            <c:strRef>
              <c:f>'8.1'!$A$22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('8.1'!$B$22,'8.1'!$D$22,'8.1'!$F$22)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58-4EAE-BC86-D545F330926A}"/>
            </c:ext>
          </c:extLst>
        </c:ser>
        <c:ser>
          <c:idx val="13"/>
          <c:order val="13"/>
          <c:tx>
            <c:strRef>
              <c:f>'8.1'!$A$23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('8.1'!$B$23,'8.1'!$D$23,'8.1'!$F$23)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58-4EAE-BC86-D545F330926A}"/>
            </c:ext>
          </c:extLst>
        </c:ser>
        <c:ser>
          <c:idx val="14"/>
          <c:order val="14"/>
          <c:tx>
            <c:strRef>
              <c:f>'8.1'!$A$24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('8.1'!$B$24,'8.1'!$D$24,'8.1'!$F$24)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58-4EAE-BC86-D545F330926A}"/>
            </c:ext>
          </c:extLst>
        </c:ser>
        <c:ser>
          <c:idx val="15"/>
          <c:order val="15"/>
          <c:tx>
            <c:strRef>
              <c:f>'8.1'!$A$25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'8.1'!$C$38:$E$38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('8.1'!$B$25,'8.1'!$D$25,'8.1'!$F$25)</c:f>
              <c:numCache>
                <c:formatCode>#\ ##0.0</c:formatCode>
                <c:ptCount val="3"/>
                <c:pt idx="0">
                  <c:v>229412.43100000004</c:v>
                </c:pt>
                <c:pt idx="1">
                  <c:v>336798.20099999994</c:v>
                </c:pt>
                <c:pt idx="2">
                  <c:v>419193.6700000001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58-4EAE-BC86-D545F330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7528576"/>
        <c:axId val="237530112"/>
      </c:barChart>
      <c:catAx>
        <c:axId val="2375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30112"/>
        <c:crosses val="autoZero"/>
        <c:auto val="1"/>
        <c:lblAlgn val="ctr"/>
        <c:lblOffset val="100"/>
        <c:noMultiLvlLbl val="0"/>
      </c:catAx>
      <c:valAx>
        <c:axId val="237530112"/>
        <c:scaling>
          <c:orientation val="minMax"/>
          <c:max val="20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28576"/>
        <c:crosses val="autoZero"/>
        <c:crossBetween val="between"/>
        <c:majorUnit val="5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6018-455D-B5F6-7403F9F44D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6018-455D-B5F6-7403F9F44D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6018-455D-B5F6-7403F9F44D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6018-455D-B5F6-7403F9F44D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6018-455D-B5F6-7403F9F44D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6018-455D-B5F6-7403F9F44D1B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6018-455D-B5F6-7403F9F44D1B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460E-4CF6-B3D5-472A3D958B04}"/>
              </c:ext>
            </c:extLst>
          </c:dPt>
          <c:cat>
            <c:numRef>
              <c:f>'8.1'!$O$28:$O$35</c:f>
              <c:numCache>
                <c:formatCode>#\ ##0.0</c:formatCode>
                <c:ptCount val="8"/>
              </c:numCache>
            </c:numRef>
          </c:cat>
          <c:val>
            <c:numRef>
              <c:f>'8.1'!$J$28:$J$35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460E-4CF6-B3D5-472A3D95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rgbClr val="23306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E16-49E5-91AD-8891FEFD71A2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rgbClr val="59638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E16-49E5-91AD-8891FEFD71A2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rgbClr val="9196B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E16-49E5-91AD-8891FEFD71A2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rgbClr val="C7CCD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E16-49E5-91AD-8891FEFD71A2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E16-49E5-91AD-8891FEFD71A2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rgbClr val="E86159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BE16-49E5-91AD-8891FEFD71A2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BE16-49E5-91AD-8891FEFD71A2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BE16-49E5-91AD-8891FEFD71A2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rgbClr val="00000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BE16-49E5-91AD-8891FEFD71A2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BE16-49E5-91AD-8891FEFD71A2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BE16-49E5-91AD-8891FEFD71A2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BE16-49E5-91AD-8891FEFD71A2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BE16-49E5-91AD-8891FEFD71A2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BE16-49E5-91AD-8891FEFD71A2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rgbClr val="596387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BE16-49E5-91AD-8891FEFD71A2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rgbClr val="E86159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BE16-49E5-91AD-8891FEFD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749058971141781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165-46A2-B497-197BA76EAA1E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165-46A2-B497-197BA76EAA1E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165-46A2-B497-197BA76EAA1E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165-46A2-B497-197BA76EAA1E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165-46A2-B497-197BA76EAA1E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165-46A2-B497-197BA76EAA1E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165-46A2-B497-197BA76EAA1E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165-46A2-B497-197BA76EAA1E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165-46A2-B497-197BA76EAA1E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165-46A2-B497-197BA76EAA1E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165-46A2-B497-197BA76EAA1E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165-46A2-B497-197BA76EAA1E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165-46A2-B497-197BA76EAA1E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165-46A2-B497-197BA76EAA1E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165-46A2-B497-197BA76EAA1E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165-46A2-B497-197BA76E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635193169251170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cs-CZ" sz="1000" b="1" i="0" u="none" strike="noStrike" baseline="0">
                <a:solidFill>
                  <a:schemeClr val="accent1"/>
                </a:solidFill>
                <a:effectLst/>
              </a:rPr>
              <a:t>Spotřeba tepla podle </a:t>
            </a:r>
            <a:r>
              <a:rPr lang="cs-CZ" sz="1000">
                <a:solidFill>
                  <a:schemeClr val="accent1"/>
                </a:solidFill>
              </a:rPr>
              <a:t>sektorů</a:t>
            </a:r>
            <a:r>
              <a:rPr lang="cs-CZ" sz="1000" baseline="0">
                <a:solidFill>
                  <a:schemeClr val="accent1"/>
                </a:solidFill>
              </a:rPr>
              <a:t> národního hospodářství</a:t>
            </a:r>
            <a:r>
              <a:rPr lang="cs-CZ" sz="1000">
                <a:solidFill>
                  <a:schemeClr val="accent1"/>
                </a:solidFill>
              </a:rPr>
              <a:t> (GJ)</a:t>
            </a:r>
          </a:p>
        </c:rich>
      </c:tx>
      <c:layout>
        <c:manualLayout>
          <c:xMode val="edge"/>
          <c:yMode val="edge"/>
          <c:x val="1.7757619224394721E-3"/>
          <c:y val="1.520757744488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6396915284765"/>
          <c:y val="0.19336032580947746"/>
          <c:w val="0.6700337575744868"/>
          <c:h val="0.59365053971412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('8.2'!$B$27,'8.2'!$D$27,'8.2'!$F$27)</c:f>
              <c:numCache>
                <c:formatCode>#\ ##0.0</c:formatCode>
                <c:ptCount val="3"/>
                <c:pt idx="0">
                  <c:v>66225.260999999999</c:v>
                </c:pt>
                <c:pt idx="1">
                  <c:v>83740.111999999994</c:v>
                </c:pt>
                <c:pt idx="2">
                  <c:v>86500.104000000007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0-4BC3-86BF-1A83C982E45A}"/>
            </c:ext>
          </c:extLst>
        </c:ser>
        <c:ser>
          <c:idx val="1"/>
          <c:order val="1"/>
          <c:tx>
            <c:strRef>
              <c:f>'8.2'!$A$28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('8.2'!$B$28,'8.2'!$D$28,'8.2'!$F$28)</c:f>
              <c:numCache>
                <c:formatCode>#\ ##0.0</c:formatCode>
                <c:ptCount val="3"/>
                <c:pt idx="0">
                  <c:v>2595.0569999999998</c:v>
                </c:pt>
                <c:pt idx="1">
                  <c:v>3433.9</c:v>
                </c:pt>
                <c:pt idx="2">
                  <c:v>4116.6929999999993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0-4BC3-86BF-1A83C982E45A}"/>
            </c:ext>
          </c:extLst>
        </c:ser>
        <c:ser>
          <c:idx val="2"/>
          <c:order val="2"/>
          <c:tx>
            <c:strRef>
              <c:f>'8.2'!$A$29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('8.2'!$B$29,'8.2'!$D$29,'8.2'!$F$29)</c:f>
              <c:numCache>
                <c:formatCode>#\ ##0.0</c:formatCode>
                <c:ptCount val="3"/>
                <c:pt idx="0">
                  <c:v>3777.9859999999999</c:v>
                </c:pt>
                <c:pt idx="1">
                  <c:v>6069.7009999999991</c:v>
                </c:pt>
                <c:pt idx="2">
                  <c:v>7297.7169999999996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0-4BC3-86BF-1A83C982E45A}"/>
            </c:ext>
          </c:extLst>
        </c:ser>
        <c:ser>
          <c:idx val="3"/>
          <c:order val="3"/>
          <c:tx>
            <c:strRef>
              <c:f>'8.2'!$A$30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('8.2'!$B$30,'8.2'!$D$30,'8.2'!$F$30)</c:f>
              <c:numCache>
                <c:formatCode>#\ ##0.0</c:formatCode>
                <c:ptCount val="3"/>
                <c:pt idx="0">
                  <c:v>391.83199999999999</c:v>
                </c:pt>
                <c:pt idx="1">
                  <c:v>643.03399999999999</c:v>
                </c:pt>
                <c:pt idx="2">
                  <c:v>697.221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0-4BC3-86BF-1A83C982E45A}"/>
            </c:ext>
          </c:extLst>
        </c:ser>
        <c:ser>
          <c:idx val="4"/>
          <c:order val="4"/>
          <c:tx>
            <c:strRef>
              <c:f>'8.2'!$A$31</c:f>
              <c:strCache>
                <c:ptCount val="1"/>
                <c:pt idx="0">
                  <c:v>Zemědělství a lesnictví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('8.2'!$B$31,'8.2'!$D$31,'8.2'!$F$31)</c:f>
              <c:numCache>
                <c:formatCode>#\ ##0.0</c:formatCode>
                <c:ptCount val="3"/>
                <c:pt idx="0">
                  <c:v>2155.9629999999997</c:v>
                </c:pt>
                <c:pt idx="1">
                  <c:v>2732.6629999999996</c:v>
                </c:pt>
                <c:pt idx="2">
                  <c:v>2863.3009999999999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0-4BC3-86BF-1A83C982E45A}"/>
            </c:ext>
          </c:extLst>
        </c:ser>
        <c:ser>
          <c:idx val="5"/>
          <c:order val="5"/>
          <c:tx>
            <c:strRef>
              <c:f>'8.2'!$A$32</c:f>
              <c:strCache>
                <c:ptCount val="1"/>
                <c:pt idx="0">
                  <c:v>Domácnosti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('8.2'!$B$32,'8.2'!$D$32,'8.2'!$F$32)</c:f>
              <c:numCache>
                <c:formatCode>#\ ##0.0</c:formatCode>
                <c:ptCount val="3"/>
                <c:pt idx="0">
                  <c:v>180654.50399999996</c:v>
                </c:pt>
                <c:pt idx="1">
                  <c:v>252510.45500000005</c:v>
                </c:pt>
                <c:pt idx="2">
                  <c:v>295957.71899999998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0-4BC3-86BF-1A83C982E45A}"/>
            </c:ext>
          </c:extLst>
        </c:ser>
        <c:ser>
          <c:idx val="6"/>
          <c:order val="6"/>
          <c:tx>
            <c:strRef>
              <c:f>'8.2'!$A$33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('8.2'!$B$33,'8.2'!$D$33,'8.2'!$F$33)</c:f>
              <c:numCache>
                <c:formatCode>#\ ##0.0</c:formatCode>
                <c:ptCount val="3"/>
                <c:pt idx="0">
                  <c:v>90406.259000000005</c:v>
                </c:pt>
                <c:pt idx="1">
                  <c:v>128770.85900000003</c:v>
                </c:pt>
                <c:pt idx="2">
                  <c:v>154059.34700000001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40-4BC3-86BF-1A83C982E45A}"/>
            </c:ext>
          </c:extLst>
        </c:ser>
        <c:ser>
          <c:idx val="7"/>
          <c:order val="7"/>
          <c:tx>
            <c:strRef>
              <c:f>'8.2'!$A$34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('8.2'!$B$34,'8.2'!$D$34,'8.2'!$F$34)</c:f>
              <c:numCache>
                <c:formatCode>#\ ##0.0</c:formatCode>
                <c:ptCount val="3"/>
                <c:pt idx="0">
                  <c:v>8677.0640000000003</c:v>
                </c:pt>
                <c:pt idx="1">
                  <c:v>12238.544999999998</c:v>
                </c:pt>
                <c:pt idx="2">
                  <c:v>14491.296000000002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40-4BC3-86BF-1A83C982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5759872"/>
        <c:axId val="235761664"/>
      </c:barChart>
      <c:catAx>
        <c:axId val="2357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5761664"/>
        <c:crosses val="autoZero"/>
        <c:auto val="1"/>
        <c:lblAlgn val="ctr"/>
        <c:lblOffset val="100"/>
        <c:noMultiLvlLbl val="0"/>
      </c:catAx>
      <c:valAx>
        <c:axId val="23576166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5759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solidFill>
                  <a:schemeClr val="tx2"/>
                </a:solidFill>
              </a:defRPr>
            </a:pPr>
            <a:r>
              <a:rPr lang="cs-CZ" sz="1000">
                <a:solidFill>
                  <a:schemeClr val="tx2"/>
                </a:solidFill>
              </a:rPr>
              <a:t>Podíl v ČR</a:t>
            </a:r>
          </a:p>
        </c:rich>
      </c:tx>
      <c:layout>
        <c:manualLayout>
          <c:xMode val="edge"/>
          <c:yMode val="edge"/>
          <c:x val="5.1553002128805882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874699701625241E-2"/>
          <c:y val="0.24592026197143887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'8.2'!$A$38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'8.2'!$B$38</c:f>
              <c:numCache>
                <c:formatCode>0.0%</c:formatCode>
                <c:ptCount val="1"/>
                <c:pt idx="0">
                  <c:v>5.6163928857294758E-2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F-469A-B30A-EE5A1B230C15}"/>
            </c:ext>
          </c:extLst>
        </c:ser>
        <c:ser>
          <c:idx val="1"/>
          <c:order val="1"/>
          <c:tx>
            <c:strRef>
              <c:f>'8.2'!$A$39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'8.2'!$B$39</c:f>
              <c:numCache>
                <c:formatCode>0.0%</c:formatCode>
                <c:ptCount val="1"/>
                <c:pt idx="0">
                  <c:v>5.1072834032245426E-2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F-469A-B30A-EE5A1B230C15}"/>
            </c:ext>
          </c:extLst>
        </c:ser>
        <c:ser>
          <c:idx val="2"/>
          <c:order val="2"/>
          <c:tx>
            <c:strRef>
              <c:f>'8.2'!$A$40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'8.2'!$B$40</c:f>
              <c:numCache>
                <c:formatCode>0.0%</c:formatCode>
                <c:ptCount val="1"/>
                <c:pt idx="0">
                  <c:v>5.5709807486345422E-2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F-469A-B30A-EE5A1B23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92640"/>
        <c:axId val="237547520"/>
      </c:barChart>
      <c:catAx>
        <c:axId val="23579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37547520"/>
        <c:crosses val="autoZero"/>
        <c:auto val="1"/>
        <c:lblAlgn val="ctr"/>
        <c:lblOffset val="100"/>
        <c:noMultiLvlLbl val="0"/>
      </c:catAx>
      <c:valAx>
        <c:axId val="23754752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79264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1.4071404916193386E-2"/>
          <c:y val="0.68323709536307975"/>
          <c:w val="0.55331546504569662"/>
          <c:h val="0.2509193131330318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7AB-4CA6-AAA1-96A4B03D0D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07AB-4CA6-AAA1-96A4B03D0D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07AB-4CA6-AAA1-96A4B03D0D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07AB-4CA6-AAA1-96A4B03D0D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7AB-4CA6-AAA1-96A4B03D0D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6-07AB-4CA6-AAA1-96A4B03D0DB8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07AB-4CA6-AAA1-96A4B03D0DB8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0-155B-4D88-8DC4-E7B4C54CBE27}"/>
              </c:ext>
            </c:extLst>
          </c:dPt>
          <c:cat>
            <c:numRef>
              <c:f>'8.2'!$O$27:$O$34</c:f>
              <c:numCache>
                <c:formatCode>#\ ##0.0</c:formatCode>
                <c:ptCount val="8"/>
              </c:numCache>
            </c:numRef>
          </c:cat>
          <c:val>
            <c:numRef>
              <c:f>'8.2'!$J$27:$J$34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155B-4D88-8DC4-E7B4C54C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55E-4FBD-9696-50200E1DB18A}"/>
            </c:ext>
          </c:extLst>
        </c:ser>
        <c:ser>
          <c:idx val="1"/>
          <c:order val="1"/>
          <c:tx>
            <c:strRef>
              <c:f>'4.1'!$O$9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55E-4FBD-9696-50200E1DB18A}"/>
            </c:ext>
          </c:extLst>
        </c:ser>
        <c:ser>
          <c:idx val="2"/>
          <c:order val="2"/>
          <c:tx>
            <c:strRef>
              <c:f>'4.1'!$O$10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55E-4FBD-9696-50200E1DB18A}"/>
            </c:ext>
          </c:extLst>
        </c:ser>
        <c:ser>
          <c:idx val="3"/>
          <c:order val="3"/>
          <c:tx>
            <c:strRef>
              <c:f>'4.1'!$O$11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55E-4FBD-9696-50200E1DB18A}"/>
            </c:ext>
          </c:extLst>
        </c:ser>
        <c:ser>
          <c:idx val="4"/>
          <c:order val="4"/>
          <c:tx>
            <c:strRef>
              <c:f>'4.1'!$O$12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D55E-4FBD-9696-50200E1DB18A}"/>
            </c:ext>
          </c:extLst>
        </c:ser>
        <c:ser>
          <c:idx val="5"/>
          <c:order val="5"/>
          <c:tx>
            <c:strRef>
              <c:f>'4.1'!$O$13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55E-4FBD-9696-50200E1DB18A}"/>
            </c:ext>
          </c:extLst>
        </c:ser>
        <c:ser>
          <c:idx val="6"/>
          <c:order val="6"/>
          <c:tx>
            <c:strRef>
              <c:f>'4.1'!$O$14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55E-4FBD-9696-50200E1DB18A}"/>
            </c:ext>
          </c:extLst>
        </c:ser>
        <c:ser>
          <c:idx val="7"/>
          <c:order val="7"/>
          <c:tx>
            <c:strRef>
              <c:f>'4.1'!$O$15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D55E-4FBD-9696-50200E1DB18A}"/>
            </c:ext>
          </c:extLst>
        </c:ser>
        <c:ser>
          <c:idx val="8"/>
          <c:order val="8"/>
          <c:tx>
            <c:strRef>
              <c:f>'4.1'!$O$16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55E-4FBD-9696-50200E1DB18A}"/>
            </c:ext>
          </c:extLst>
        </c:ser>
        <c:ser>
          <c:idx val="9"/>
          <c:order val="9"/>
          <c:tx>
            <c:strRef>
              <c:f>'4.1'!$O$17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D55E-4FBD-9696-50200E1DB18A}"/>
            </c:ext>
          </c:extLst>
        </c:ser>
        <c:ser>
          <c:idx val="10"/>
          <c:order val="10"/>
          <c:tx>
            <c:strRef>
              <c:f>'4.1'!$O$18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D55E-4FBD-9696-50200E1DB18A}"/>
            </c:ext>
          </c:extLst>
        </c:ser>
        <c:ser>
          <c:idx val="11"/>
          <c:order val="11"/>
          <c:tx>
            <c:strRef>
              <c:f>'4.1'!$O$19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D55E-4FBD-9696-50200E1DB18A}"/>
            </c:ext>
          </c:extLst>
        </c:ser>
        <c:ser>
          <c:idx val="12"/>
          <c:order val="12"/>
          <c:tx>
            <c:strRef>
              <c:f>'4.1'!$O$20</c:f>
              <c:strCache>
                <c:ptCount val="1"/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D55E-4FBD-9696-50200E1DB18A}"/>
            </c:ext>
          </c:extLst>
        </c:ser>
        <c:ser>
          <c:idx val="13"/>
          <c:order val="13"/>
          <c:tx>
            <c:strRef>
              <c:f>'4.1'!$O$21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55E-4FBD-9696-50200E1DB18A}"/>
            </c:ext>
          </c:extLst>
        </c:ser>
        <c:ser>
          <c:idx val="14"/>
          <c:order val="14"/>
          <c:tx>
            <c:strRef>
              <c:f>'4.1'!$O$22</c:f>
              <c:strCache>
                <c:ptCount val="1"/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D55E-4FBD-9696-50200E1DB18A}"/>
            </c:ext>
          </c:extLst>
        </c:ser>
        <c:ser>
          <c:idx val="15"/>
          <c:order val="15"/>
          <c:tx>
            <c:strRef>
              <c:f>'4.1'!$O$23</c:f>
              <c:strCache>
                <c:ptCount val="1"/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'4.1'!$P$7</c:f>
              <c:numCache>
                <c:formatCode>General</c:formatCode>
                <c:ptCount val="1"/>
              </c:numCache>
            </c:numRef>
          </c:cat>
          <c:val>
            <c:numRef>
              <c:f>'4.1'!$P$23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D55E-4FBD-9696-50200E1DB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7120"/>
        <c:axId val="226678656"/>
      </c:barChart>
      <c:catAx>
        <c:axId val="22667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8656"/>
        <c:crosses val="autoZero"/>
        <c:auto val="1"/>
        <c:lblAlgn val="ctr"/>
        <c:lblOffset val="100"/>
        <c:noMultiLvlLbl val="0"/>
      </c:catAx>
      <c:valAx>
        <c:axId val="2266786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667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Dodávky tepla podle paliv (GJ)</a:t>
            </a:r>
          </a:p>
        </c:rich>
      </c:tx>
      <c:layout>
        <c:manualLayout>
          <c:xMode val="edge"/>
          <c:yMode val="edge"/>
          <c:x val="1.1007654639433821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82066569355072"/>
          <c:y val="0.21212121212121213"/>
          <c:w val="0.79888516546397759"/>
          <c:h val="0.59757575757575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('8.2'!$B$10,'8.2'!$D$10,'8.2'!$F$10)</c:f>
              <c:numCache>
                <c:formatCode>#\ ##0.0</c:formatCode>
                <c:ptCount val="3"/>
                <c:pt idx="0">
                  <c:v>137090.14800000002</c:v>
                </c:pt>
                <c:pt idx="1">
                  <c:v>181340.791</c:v>
                </c:pt>
                <c:pt idx="2">
                  <c:v>256359.56299999997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C-4155-BD8C-161C194FEB34}"/>
            </c:ext>
          </c:extLst>
        </c:ser>
        <c:ser>
          <c:idx val="1"/>
          <c:order val="1"/>
          <c:tx>
            <c:strRef>
              <c:f>'8.2'!$A$11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('8.2'!$B$11,'8.2'!$D$11,'8.2'!$F$11)</c:f>
              <c:numCache>
                <c:formatCode>#\ ##0.0</c:formatCode>
                <c:ptCount val="3"/>
                <c:pt idx="0">
                  <c:v>8013.1809999999996</c:v>
                </c:pt>
                <c:pt idx="1">
                  <c:v>9177.1009999999987</c:v>
                </c:pt>
                <c:pt idx="2">
                  <c:v>9671.6180000000004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C-4155-BD8C-161C194FEB34}"/>
            </c:ext>
          </c:extLst>
        </c:ser>
        <c:ser>
          <c:idx val="2"/>
          <c:order val="2"/>
          <c:tx>
            <c:strRef>
              <c:f>'8.2'!$A$12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('8.2'!$B$12,'8.2'!$D$12,'8.2'!$F$12)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C-4155-BD8C-161C194FEB34}"/>
            </c:ext>
          </c:extLst>
        </c:ser>
        <c:ser>
          <c:idx val="3"/>
          <c:order val="3"/>
          <c:tx>
            <c:strRef>
              <c:f>'8.2'!$A$13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('8.2'!$B$13,'8.2'!$D$13,'8.2'!$F$13)</c:f>
              <c:numCache>
                <c:formatCode>#\ ##0.0</c:formatCode>
                <c:ptCount val="3"/>
                <c:pt idx="0">
                  <c:v>3.54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DC-4155-BD8C-161C194FEB34}"/>
            </c:ext>
          </c:extLst>
        </c:ser>
        <c:ser>
          <c:idx val="4"/>
          <c:order val="4"/>
          <c:tx>
            <c:strRef>
              <c:f>'8.2'!$A$14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('8.2'!$B$14,'8.2'!$D$14,'8.2'!$F$14)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DC-4155-BD8C-161C194FEB34}"/>
            </c:ext>
          </c:extLst>
        </c:ser>
        <c:ser>
          <c:idx val="5"/>
          <c:order val="5"/>
          <c:tx>
            <c:strRef>
              <c:f>'8.2'!$A$15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('8.2'!$B$15,'8.2'!$D$15,'8.2'!$F$15)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DC-4155-BD8C-161C194FEB34}"/>
            </c:ext>
          </c:extLst>
        </c:ser>
        <c:ser>
          <c:idx val="6"/>
          <c:order val="6"/>
          <c:tx>
            <c:strRef>
              <c:f>'8.2'!$A$16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('8.2'!$B$16,'8.2'!$D$16,'8.2'!$F$16)</c:f>
              <c:numCache>
                <c:formatCode>#\ ##0.0</c:formatCode>
                <c:ptCount val="3"/>
                <c:pt idx="0">
                  <c:v>76873.989000000001</c:v>
                </c:pt>
                <c:pt idx="1">
                  <c:v>139450.372</c:v>
                </c:pt>
                <c:pt idx="2">
                  <c:v>157189.43299999999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DC-4155-BD8C-161C194FEB34}"/>
            </c:ext>
          </c:extLst>
        </c:ser>
        <c:ser>
          <c:idx val="7"/>
          <c:order val="7"/>
          <c:tx>
            <c:strRef>
              <c:f>'8.2'!$A$17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('8.2'!$B$17,'8.2'!$D$17,'8.2'!$F$17)</c:f>
              <c:numCache>
                <c:formatCode>#\ ##0.0</c:formatCode>
                <c:ptCount val="3"/>
                <c:pt idx="0">
                  <c:v>96408.9</c:v>
                </c:pt>
                <c:pt idx="1">
                  <c:v>106926.82</c:v>
                </c:pt>
                <c:pt idx="2">
                  <c:v>96749.64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DC-4155-BD8C-161C194FEB34}"/>
            </c:ext>
          </c:extLst>
        </c:ser>
        <c:ser>
          <c:idx val="8"/>
          <c:order val="8"/>
          <c:tx>
            <c:strRef>
              <c:f>'8.2'!$A$18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('8.2'!$B$18,'8.2'!$D$18,'8.2'!$F$18)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DC-4155-BD8C-161C194FEB34}"/>
            </c:ext>
          </c:extLst>
        </c:ser>
        <c:ser>
          <c:idx val="9"/>
          <c:order val="9"/>
          <c:tx>
            <c:strRef>
              <c:f>'8.2'!$A$19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('8.2'!$B$19,'8.2'!$D$19,'8.2'!$F$19)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DC-4155-BD8C-161C194FEB34}"/>
            </c:ext>
          </c:extLst>
        </c:ser>
        <c:ser>
          <c:idx val="10"/>
          <c:order val="10"/>
          <c:tx>
            <c:strRef>
              <c:f>'8.2'!$A$20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('8.2'!$B$20,'8.2'!$D$20,'8.2'!$F$20)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DC-4155-BD8C-161C194FEB34}"/>
            </c:ext>
          </c:extLst>
        </c:ser>
        <c:ser>
          <c:idx val="11"/>
          <c:order val="11"/>
          <c:tx>
            <c:strRef>
              <c:f>'8.2'!$A$21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('8.2'!$B$21,'8.2'!$D$21,'8.2'!$F$21)</c:f>
              <c:numCache>
                <c:formatCode>#\ ##0.0</c:formatCode>
                <c:ptCount val="3"/>
                <c:pt idx="0">
                  <c:v>906.673</c:v>
                </c:pt>
                <c:pt idx="1">
                  <c:v>741.59900000000005</c:v>
                </c:pt>
                <c:pt idx="2">
                  <c:v>555.57600000000002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DC-4155-BD8C-161C194FEB34}"/>
            </c:ext>
          </c:extLst>
        </c:ser>
        <c:ser>
          <c:idx val="12"/>
          <c:order val="12"/>
          <c:tx>
            <c:strRef>
              <c:f>'8.2'!$A$22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('8.2'!$B$22,'8.2'!$D$22,'8.2'!$F$22)</c:f>
              <c:numCache>
                <c:formatCode>#\ ##0.0</c:formatCode>
                <c:ptCount val="3"/>
                <c:pt idx="0">
                  <c:v>75.369</c:v>
                </c:pt>
                <c:pt idx="1">
                  <c:v>66.444000000000003</c:v>
                </c:pt>
                <c:pt idx="2">
                  <c:v>100.004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DC-4155-BD8C-161C194FEB34}"/>
            </c:ext>
          </c:extLst>
        </c:ser>
        <c:ser>
          <c:idx val="13"/>
          <c:order val="13"/>
          <c:tx>
            <c:strRef>
              <c:f>'8.2'!$A$23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('8.2'!$B$23,'8.2'!$D$23,'8.2'!$F$23)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DC-4155-BD8C-161C194FEB34}"/>
            </c:ext>
          </c:extLst>
        </c:ser>
        <c:ser>
          <c:idx val="14"/>
          <c:order val="14"/>
          <c:tx>
            <c:strRef>
              <c:f>'8.2'!$A$24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('8.2'!$B$24,'8.2'!$D$24,'8.2'!$F$24)</c:f>
              <c:numCache>
                <c:formatCode>#\ ##0.0</c:formatCode>
                <c:ptCount val="3"/>
                <c:pt idx="0">
                  <c:v>2393.8200000000002</c:v>
                </c:pt>
                <c:pt idx="1">
                  <c:v>3046.0599999999995</c:v>
                </c:pt>
                <c:pt idx="2">
                  <c:v>730.274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DC-4155-BD8C-161C194FEB34}"/>
            </c:ext>
          </c:extLst>
        </c:ser>
        <c:ser>
          <c:idx val="15"/>
          <c:order val="15"/>
          <c:tx>
            <c:strRef>
              <c:f>'8.2'!$A$25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'8.2'!$C$38:$E$38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('8.2'!$B$25,'8.2'!$D$25,'8.2'!$F$25)</c:f>
              <c:numCache>
                <c:formatCode>#\ ##0.0</c:formatCode>
                <c:ptCount val="3"/>
                <c:pt idx="0">
                  <c:v>48150.033999999992</c:v>
                </c:pt>
                <c:pt idx="1">
                  <c:v>59596.023000000001</c:v>
                </c:pt>
                <c:pt idx="2">
                  <c:v>62531.334999999999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DC-4155-BD8C-161C194F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7528576"/>
        <c:axId val="237530112"/>
      </c:barChart>
      <c:catAx>
        <c:axId val="2375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30112"/>
        <c:crosses val="autoZero"/>
        <c:auto val="1"/>
        <c:lblAlgn val="ctr"/>
        <c:lblOffset val="100"/>
        <c:noMultiLvlLbl val="0"/>
      </c:catAx>
      <c:valAx>
        <c:axId val="237530112"/>
        <c:scaling>
          <c:orientation val="minMax"/>
          <c:max val="60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7528576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6C6-41AE-A3FE-BEAD1A7565F0}"/>
              </c:ext>
            </c:extLst>
          </c:dPt>
          <c:cat>
            <c:numRef>
              <c:f>'14.2'!$J$19:$J$26</c:f>
              <c:numCache>
                <c:formatCode>General</c:formatCode>
                <c:ptCount val="8"/>
              </c:numCache>
            </c:numRef>
          </c:cat>
          <c:val>
            <c:numRef>
              <c:f>'14.2'!$K$19:$K$26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86C6-41AE-A3FE-BEAD1A756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'14.2'!$H$19:$H$22</c:f>
              <c:numCache>
                <c:formatCode>0.0</c:formatCode>
                <c:ptCount val="4"/>
              </c:numCache>
            </c:numRef>
          </c:cat>
          <c:val>
            <c:numRef>
              <c:f>'14.2'!$I$19:$I$22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40A-450D-9AA7-B0C71B71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51616"/>
        <c:axId val="237953408"/>
      </c:barChart>
      <c:catAx>
        <c:axId val="2379516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953408"/>
        <c:crosses val="autoZero"/>
        <c:auto val="1"/>
        <c:lblAlgn val="ctr"/>
        <c:lblOffset val="100"/>
        <c:noMultiLvlLbl val="0"/>
      </c:catAx>
      <c:valAx>
        <c:axId val="2379534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516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'14.2'!$H$31:$H$38</c:f>
              <c:numCache>
                <c:formatCode>General</c:formatCode>
                <c:ptCount val="8"/>
              </c:numCache>
            </c:numRef>
          </c:cat>
          <c:val>
            <c:numRef>
              <c:f>'14.2'!$I$31:$I$38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041-4E2A-B2DA-BC2D9EF3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82080"/>
        <c:axId val="237983616"/>
      </c:barChart>
      <c:catAx>
        <c:axId val="23798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983616"/>
        <c:crosses val="autoZero"/>
        <c:auto val="1"/>
        <c:lblAlgn val="ctr"/>
        <c:lblOffset val="100"/>
        <c:noMultiLvlLbl val="0"/>
      </c:catAx>
      <c:valAx>
        <c:axId val="237983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82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F63-4CB6-B87C-D59736B3174C}"/>
            </c:ext>
          </c:extLst>
        </c:ser>
        <c:ser>
          <c:idx val="1"/>
          <c:order val="1"/>
          <c:tx>
            <c:strRef>
              <c:f>'14.2'!$J$32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BF63-4CB6-B87C-D59736B3174C}"/>
            </c:ext>
          </c:extLst>
        </c:ser>
        <c:ser>
          <c:idx val="2"/>
          <c:order val="2"/>
          <c:tx>
            <c:strRef>
              <c:f>'14.2'!$J$33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BF63-4CB6-B87C-D59736B3174C}"/>
            </c:ext>
          </c:extLst>
        </c:ser>
        <c:ser>
          <c:idx val="3"/>
          <c:order val="3"/>
          <c:tx>
            <c:strRef>
              <c:f>'14.2'!$J$34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BF63-4CB6-B87C-D59736B3174C}"/>
            </c:ext>
          </c:extLst>
        </c:ser>
        <c:ser>
          <c:idx val="4"/>
          <c:order val="4"/>
          <c:tx>
            <c:strRef>
              <c:f>'14.2'!$J$35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BF63-4CB6-B87C-D59736B3174C}"/>
            </c:ext>
          </c:extLst>
        </c:ser>
        <c:ser>
          <c:idx val="5"/>
          <c:order val="5"/>
          <c:tx>
            <c:strRef>
              <c:f>'14.2'!$J$36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BF63-4CB6-B87C-D59736B3174C}"/>
            </c:ext>
          </c:extLst>
        </c:ser>
        <c:ser>
          <c:idx val="6"/>
          <c:order val="6"/>
          <c:tx>
            <c:strRef>
              <c:f>'14.2'!$J$37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BF63-4CB6-B87C-D59736B3174C}"/>
            </c:ext>
          </c:extLst>
        </c:ser>
        <c:ser>
          <c:idx val="7"/>
          <c:order val="7"/>
          <c:tx>
            <c:strRef>
              <c:f>'14.2'!$J$38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BF63-4CB6-B87C-D59736B31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024960"/>
        <c:axId val="239357952"/>
      </c:barChart>
      <c:catAx>
        <c:axId val="2380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57952"/>
        <c:crosses val="autoZero"/>
        <c:auto val="1"/>
        <c:lblAlgn val="ctr"/>
        <c:lblOffset val="100"/>
        <c:noMultiLvlLbl val="0"/>
      </c:catAx>
      <c:valAx>
        <c:axId val="239357952"/>
        <c:scaling>
          <c:orientation val="minMax"/>
          <c:max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02496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Podíl paliv na výrobě tepla brutto</a:t>
            </a:r>
          </a:p>
        </c:rich>
      </c:tx>
      <c:layout>
        <c:manualLayout>
          <c:xMode val="edge"/>
          <c:yMode val="edge"/>
          <c:x val="2.4144810606041896E-3"/>
          <c:y val="1.63993020870242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01905319802483"/>
          <c:y val="0.11730394890440396"/>
          <c:w val="0.76550208681263932"/>
          <c:h val="0.845620359401977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D58-41CF-B8C3-A7EEB731B5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D58-41CF-B8C3-A7EEB731B5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D58-41CF-B8C3-A7EEB731B5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D1CC-4EE3-AE6B-71BF6A6E80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B-D1CC-4EE3-AE6B-71BF6A6E80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C-D1CC-4EE3-AE6B-71BF6A6E80D7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7-2D58-41CF-B8C3-A7EEB731B536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D-D1CC-4EE3-AE6B-71BF6A6E80D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E-D1CC-4EE3-AE6B-71BF6A6E80D7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0A-546B-4CF4-BA66-24C6A2768B6A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0F-D1CC-4EE3-AE6B-71BF6A6E80D7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0B-546B-4CF4-BA66-24C6A2768B6A}"/>
              </c:ext>
            </c:extLst>
          </c:dPt>
          <c:dPt>
            <c:idx val="12"/>
            <c:bubble3D val="0"/>
            <c:spPr>
              <a:pattFill prst="ltUpDiag">
                <a:fgClr>
                  <a:schemeClr val="tx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C-546B-4CF4-BA66-24C6A2768B6A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D1CC-4EE3-AE6B-71BF6A6E80D7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D1CC-4EE3-AE6B-71BF6A6E80D7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6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2D58-41CF-B8C3-A7EEB731B536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58-41CF-B8C3-A7EEB731B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CC-4EE3-AE6B-71BF6A6E80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CC-4EE3-AE6B-71BF6A6E80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CC-4EE3-AE6B-71BF6A6E80D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D58-41CF-B8C3-A7EEB731B536}"/>
                </c:ext>
              </c:extLst>
            </c:dLbl>
            <c:dLbl>
              <c:idx val="7"/>
              <c:layout>
                <c:manualLayout>
                  <c:x val="-0.11665782375911866"/>
                  <c:y val="0.1413301807529014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CC-4EE3-AE6B-71BF6A6E80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CC-4EE3-AE6B-71BF6A6E80D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CC-4EE3-AE6B-71BF6A6E80D7}"/>
                </c:ext>
              </c:extLst>
            </c:dLbl>
            <c:dLbl>
              <c:idx val="12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546B-4CF4-BA66-24C6A2768B6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CC-4EE3-AE6B-71BF6A6E80D7}"/>
                </c:ext>
              </c:extLst>
            </c:dLbl>
            <c:dLbl>
              <c:idx val="14"/>
              <c:layout>
                <c:manualLayout>
                  <c:x val="-0.16797069543132448"/>
                  <c:y val="-3.219528153881614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CC-4EE3-AE6B-71BF6A6E80D7}"/>
                </c:ext>
              </c:extLst>
            </c:dLbl>
            <c:dLbl>
              <c:idx val="15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58-41CF-B8C3-A7EEB731B53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'4.1'!$A$25:$A$40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'4.1'!$B$25:$B$40</c:f>
              <c:numCache>
                <c:formatCode>#\ ##0.0</c:formatCode>
                <c:ptCount val="16"/>
                <c:pt idx="0">
                  <c:v>7799.397668999999</c:v>
                </c:pt>
                <c:pt idx="1">
                  <c:v>1143.3135399999994</c:v>
                </c:pt>
                <c:pt idx="2">
                  <c:v>2454.5161420000004</c:v>
                </c:pt>
                <c:pt idx="3">
                  <c:v>10.83972</c:v>
                </c:pt>
                <c:pt idx="4">
                  <c:v>10.140896999999999</c:v>
                </c:pt>
                <c:pt idx="5">
                  <c:v>3.9233999999999998E-2</c:v>
                </c:pt>
                <c:pt idx="6">
                  <c:v>15155.653584999998</c:v>
                </c:pt>
                <c:pt idx="7">
                  <c:v>561.20500000000004</c:v>
                </c:pt>
                <c:pt idx="8">
                  <c:v>0</c:v>
                </c:pt>
                <c:pt idx="9">
                  <c:v>1852.337704</c:v>
                </c:pt>
                <c:pt idx="10">
                  <c:v>102.49219000000001</c:v>
                </c:pt>
                <c:pt idx="11">
                  <c:v>1190.0844269999998</c:v>
                </c:pt>
                <c:pt idx="12">
                  <c:v>1682.8896670000004</c:v>
                </c:pt>
                <c:pt idx="13">
                  <c:v>0</c:v>
                </c:pt>
                <c:pt idx="14">
                  <c:v>65.49109</c:v>
                </c:pt>
                <c:pt idx="15">
                  <c:v>10382.416589000002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58-41CF-B8C3-A7EEB731B5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'14.2'!$L$19:$L$26</c:f>
              <c:numCache>
                <c:formatCode>General</c:formatCode>
                <c:ptCount val="8"/>
              </c:numCache>
            </c:numRef>
          </c:cat>
          <c:val>
            <c:numRef>
              <c:f>'14.2'!$M$19:$M$26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1AB-41B7-ABDD-8E7EC0EC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87392"/>
        <c:axId val="239388928"/>
      </c:barChart>
      <c:catAx>
        <c:axId val="23938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88928"/>
        <c:crosses val="autoZero"/>
        <c:auto val="1"/>
        <c:lblAlgn val="ctr"/>
        <c:lblOffset val="100"/>
        <c:noMultiLvlLbl val="0"/>
      </c:catAx>
      <c:valAx>
        <c:axId val="239388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3873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64F-4F63-8439-5189DA88F5C3}"/>
              </c:ext>
            </c:extLst>
          </c:dPt>
          <c:cat>
            <c:numRef>
              <c:f>'14.3'!$J$19:$J$26</c:f>
              <c:numCache>
                <c:formatCode>General</c:formatCode>
                <c:ptCount val="8"/>
              </c:numCache>
            </c:numRef>
          </c:cat>
          <c:val>
            <c:numRef>
              <c:f>'14.3'!$K$19:$K$26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064F-4F63-8439-5189DA88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'14.3'!$H$19:$H$22</c:f>
              <c:numCache>
                <c:formatCode>0.0</c:formatCode>
                <c:ptCount val="4"/>
              </c:numCache>
            </c:numRef>
          </c:cat>
          <c:val>
            <c:numRef>
              <c:f>'14.3'!$I$19:$I$22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C6E-4C87-B0B1-18623D096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31200"/>
        <c:axId val="237745280"/>
      </c:barChart>
      <c:catAx>
        <c:axId val="23773120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745280"/>
        <c:crosses val="autoZero"/>
        <c:auto val="1"/>
        <c:lblAlgn val="ctr"/>
        <c:lblOffset val="100"/>
        <c:noMultiLvlLbl val="0"/>
      </c:catAx>
      <c:valAx>
        <c:axId val="23774528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7312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'14.3'!$H$31:$H$38</c:f>
              <c:numCache>
                <c:formatCode>General</c:formatCode>
                <c:ptCount val="8"/>
              </c:numCache>
            </c:numRef>
          </c:cat>
          <c:val>
            <c:numRef>
              <c:f>'14.3'!$I$31:$I$38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D1A1-44DC-B712-E20257FC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74496"/>
        <c:axId val="239676032"/>
      </c:barChart>
      <c:catAx>
        <c:axId val="2396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676032"/>
        <c:crosses val="autoZero"/>
        <c:auto val="1"/>
        <c:lblAlgn val="ctr"/>
        <c:lblOffset val="100"/>
        <c:noMultiLvlLbl val="0"/>
      </c:catAx>
      <c:valAx>
        <c:axId val="2396760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744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E00-4FCE-A12A-4B4C1DFBFB4B}"/>
            </c:ext>
          </c:extLst>
        </c:ser>
        <c:ser>
          <c:idx val="1"/>
          <c:order val="1"/>
          <c:tx>
            <c:strRef>
              <c:f>'14.3'!$J$32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5E00-4FCE-A12A-4B4C1DFBFB4B}"/>
            </c:ext>
          </c:extLst>
        </c:ser>
        <c:ser>
          <c:idx val="2"/>
          <c:order val="2"/>
          <c:tx>
            <c:strRef>
              <c:f>'14.3'!$J$33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5E00-4FCE-A12A-4B4C1DFBFB4B}"/>
            </c:ext>
          </c:extLst>
        </c:ser>
        <c:ser>
          <c:idx val="3"/>
          <c:order val="3"/>
          <c:tx>
            <c:strRef>
              <c:f>'14.3'!$J$34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5E00-4FCE-A12A-4B4C1DFBFB4B}"/>
            </c:ext>
          </c:extLst>
        </c:ser>
        <c:ser>
          <c:idx val="4"/>
          <c:order val="4"/>
          <c:tx>
            <c:strRef>
              <c:f>'14.3'!$J$35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5E00-4FCE-A12A-4B4C1DFBFB4B}"/>
            </c:ext>
          </c:extLst>
        </c:ser>
        <c:ser>
          <c:idx val="5"/>
          <c:order val="5"/>
          <c:tx>
            <c:strRef>
              <c:f>'14.3'!$J$36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5E00-4FCE-A12A-4B4C1DFBFB4B}"/>
            </c:ext>
          </c:extLst>
        </c:ser>
        <c:ser>
          <c:idx val="6"/>
          <c:order val="6"/>
          <c:tx>
            <c:strRef>
              <c:f>'14.3'!$J$37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5E00-4FCE-A12A-4B4C1DFBFB4B}"/>
            </c:ext>
          </c:extLst>
        </c:ser>
        <c:ser>
          <c:idx val="7"/>
          <c:order val="7"/>
          <c:tx>
            <c:strRef>
              <c:f>'14.3'!$J$38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5E00-4FCE-A12A-4B4C1DFB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725568"/>
        <c:axId val="239731456"/>
      </c:barChart>
      <c:catAx>
        <c:axId val="2397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731456"/>
        <c:crosses val="autoZero"/>
        <c:auto val="1"/>
        <c:lblAlgn val="ctr"/>
        <c:lblOffset val="100"/>
        <c:noMultiLvlLbl val="0"/>
      </c:catAx>
      <c:valAx>
        <c:axId val="23973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72556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'14.3'!$L$19:$L$26</c:f>
              <c:numCache>
                <c:formatCode>General</c:formatCode>
                <c:ptCount val="8"/>
              </c:numCache>
            </c:numRef>
          </c:cat>
          <c:val>
            <c:numRef>
              <c:f>'14.3'!$M$19:$M$26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C11-4650-B0ED-83934329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769088"/>
        <c:axId val="239770624"/>
      </c:barChart>
      <c:catAx>
        <c:axId val="23976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770624"/>
        <c:crosses val="autoZero"/>
        <c:auto val="1"/>
        <c:lblAlgn val="ctr"/>
        <c:lblOffset val="100"/>
        <c:noMultiLvlLbl val="0"/>
      </c:catAx>
      <c:valAx>
        <c:axId val="239770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769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FD1-42E3-A09A-2EB65BD5C696}"/>
              </c:ext>
            </c:extLst>
          </c:dPt>
          <c:cat>
            <c:numRef>
              <c:f>'14.4'!$J$19:$J$26</c:f>
              <c:numCache>
                <c:formatCode>General</c:formatCode>
                <c:ptCount val="8"/>
              </c:numCache>
            </c:numRef>
          </c:cat>
          <c:val>
            <c:numRef>
              <c:f>'14.4'!$K$19:$K$26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FD1-42E3-A09A-2EB65BD5C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'14.4'!$H$19:$H$22</c:f>
              <c:numCache>
                <c:formatCode>0.0</c:formatCode>
                <c:ptCount val="4"/>
              </c:numCache>
            </c:numRef>
          </c:cat>
          <c:val>
            <c:numRef>
              <c:f>'14.4'!$I$19:$I$22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D38-4C24-8E59-BCB61900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21152"/>
        <c:axId val="239535232"/>
      </c:barChart>
      <c:catAx>
        <c:axId val="23952115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535232"/>
        <c:crosses val="autoZero"/>
        <c:auto val="1"/>
        <c:lblAlgn val="ctr"/>
        <c:lblOffset val="100"/>
        <c:noMultiLvlLbl val="0"/>
      </c:catAx>
      <c:valAx>
        <c:axId val="2395352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5211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'14.4'!$H$31:$H$38</c:f>
              <c:numCache>
                <c:formatCode>General</c:formatCode>
                <c:ptCount val="8"/>
              </c:numCache>
            </c:numRef>
          </c:cat>
          <c:val>
            <c:numRef>
              <c:f>'14.4'!$I$31:$I$38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E11-4256-AABF-09B2A4805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51616"/>
        <c:axId val="239553152"/>
      </c:barChart>
      <c:catAx>
        <c:axId val="23955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553152"/>
        <c:crosses val="autoZero"/>
        <c:auto val="1"/>
        <c:lblAlgn val="ctr"/>
        <c:lblOffset val="100"/>
        <c:noMultiLvlLbl val="0"/>
      </c:catAx>
      <c:valAx>
        <c:axId val="2395531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5516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D0F-482C-A2BD-14FF18E13774}"/>
            </c:ext>
          </c:extLst>
        </c:ser>
        <c:ser>
          <c:idx val="1"/>
          <c:order val="1"/>
          <c:tx>
            <c:strRef>
              <c:f>'14.4'!$J$32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ED0F-482C-A2BD-14FF18E13774}"/>
            </c:ext>
          </c:extLst>
        </c:ser>
        <c:ser>
          <c:idx val="2"/>
          <c:order val="2"/>
          <c:tx>
            <c:strRef>
              <c:f>'14.4'!$J$33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D0F-482C-A2BD-14FF18E13774}"/>
            </c:ext>
          </c:extLst>
        </c:ser>
        <c:ser>
          <c:idx val="3"/>
          <c:order val="3"/>
          <c:tx>
            <c:strRef>
              <c:f>'14.4'!$J$34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ED0F-482C-A2BD-14FF18E13774}"/>
            </c:ext>
          </c:extLst>
        </c:ser>
        <c:ser>
          <c:idx val="4"/>
          <c:order val="4"/>
          <c:tx>
            <c:strRef>
              <c:f>'14.4'!$J$35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D0F-482C-A2BD-14FF18E13774}"/>
            </c:ext>
          </c:extLst>
        </c:ser>
        <c:ser>
          <c:idx val="5"/>
          <c:order val="5"/>
          <c:tx>
            <c:strRef>
              <c:f>'14.4'!$J$36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ED0F-482C-A2BD-14FF18E13774}"/>
            </c:ext>
          </c:extLst>
        </c:ser>
        <c:ser>
          <c:idx val="6"/>
          <c:order val="6"/>
          <c:tx>
            <c:strRef>
              <c:f>'14.4'!$J$37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ED0F-482C-A2BD-14FF18E13774}"/>
            </c:ext>
          </c:extLst>
        </c:ser>
        <c:ser>
          <c:idx val="7"/>
          <c:order val="7"/>
          <c:tx>
            <c:strRef>
              <c:f>'14.4'!$J$38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ED0F-482C-A2BD-14FF18E1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619072"/>
        <c:axId val="239629056"/>
      </c:barChart>
      <c:catAx>
        <c:axId val="23961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629056"/>
        <c:crosses val="autoZero"/>
        <c:auto val="1"/>
        <c:lblAlgn val="ctr"/>
        <c:lblOffset val="100"/>
        <c:noMultiLvlLbl val="0"/>
      </c:catAx>
      <c:valAx>
        <c:axId val="23962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19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solidFill>
                  <a:schemeClr val="tx2"/>
                </a:solidFill>
              </a:rPr>
              <a:t>Podíl </a:t>
            </a:r>
            <a:r>
              <a:rPr lang="cs-CZ" sz="1000">
                <a:solidFill>
                  <a:schemeClr val="tx2"/>
                </a:solidFill>
              </a:rPr>
              <a:t>krajů ČR na výrobě tepla brutto</a:t>
            </a:r>
            <a:endParaRPr lang="en-US" sz="10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8182001342337658E-2"/>
          <c:y val="6.328212203728262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36-8D3F-49FF-99F5-84FA02CAA9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35-8D3F-49FF-99F5-84FA02CAA9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34-8D3F-49FF-99F5-84FA02CAA9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33-8D3F-49FF-99F5-84FA02CAA9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32-8D3F-49FF-99F5-84FA02CAA9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0-70AB-453B-9F1F-CDB317E7DB5E}"/>
              </c:ext>
            </c:extLst>
          </c:dPt>
          <c:dPt>
            <c:idx val="6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31-8D3F-49FF-99F5-84FA02CAA939}"/>
              </c:ext>
            </c:extLst>
          </c:dPt>
          <c:dPt>
            <c:idx val="7"/>
            <c:bubble3D val="0"/>
            <c:spPr>
              <a:solidFill>
                <a:srgbClr val="F7C9C7"/>
              </a:solidFill>
            </c:spPr>
            <c:extLst>
              <c:ext xmlns:c16="http://schemas.microsoft.com/office/drawing/2014/chart" uri="{C3380CC4-5D6E-409C-BE32-E72D297353CC}">
                <c16:uniqueId val="{00000001-70AB-453B-9F1F-CDB317E7DB5E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2-A88C-417D-8E14-13190C6E193A}"/>
              </c:ext>
            </c:extLst>
          </c:dPt>
          <c:dPt>
            <c:idx val="9"/>
            <c:bubble3D val="0"/>
            <c:spPr>
              <a:solidFill>
                <a:srgbClr val="646363"/>
              </a:solidFill>
            </c:spPr>
            <c:extLst>
              <c:ext xmlns:c16="http://schemas.microsoft.com/office/drawing/2014/chart" uri="{C3380CC4-5D6E-409C-BE32-E72D297353CC}">
                <c16:uniqueId val="{00000030-8D3F-49FF-99F5-84FA02CAA939}"/>
              </c:ext>
            </c:extLst>
          </c:dPt>
          <c:dPt>
            <c:idx val="10"/>
            <c:bubble3D val="0"/>
            <c:spPr>
              <a:solidFill>
                <a:srgbClr val="9D9D9C"/>
              </a:solidFill>
            </c:spPr>
            <c:extLst>
              <c:ext xmlns:c16="http://schemas.microsoft.com/office/drawing/2014/chart" uri="{C3380CC4-5D6E-409C-BE32-E72D297353CC}">
                <c16:uniqueId val="{0000002F-8D3F-49FF-99F5-84FA02CAA939}"/>
              </c:ext>
            </c:extLst>
          </c:dPt>
          <c:dPt>
            <c:idx val="11"/>
            <c:bubble3D val="0"/>
            <c:spPr>
              <a:solidFill>
                <a:srgbClr val="D0D0D0"/>
              </a:solidFill>
            </c:spPr>
            <c:extLst>
              <c:ext xmlns:c16="http://schemas.microsoft.com/office/drawing/2014/chart" uri="{C3380CC4-5D6E-409C-BE32-E72D297353CC}">
                <c16:uniqueId val="{0000002E-8D3F-49FF-99F5-84FA02CAA939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2D-8D3F-49FF-99F5-84FA02CAA939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2C-8D3F-49FF-99F5-84FA02CAA939}"/>
              </c:ext>
            </c:extLst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88C-417D-8E14-13190C6E193A}"/>
                </c:ext>
              </c:extLst>
            </c:dLbl>
            <c:dLbl>
              <c:idx val="12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tx2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8D3F-49FF-99F5-84FA02CAA939}"/>
                </c:ext>
              </c:extLst>
            </c:dLbl>
            <c:dLbl>
              <c:idx val="13"/>
              <c:numFmt formatCode="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tx2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8D3F-49FF-99F5-84FA02CAA93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'4.2'!$A$22:$A$35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'4.2'!$B$22:$B$35</c:f>
              <c:numCache>
                <c:formatCode>#\ ##0.0</c:formatCode>
                <c:ptCount val="14"/>
                <c:pt idx="0">
                  <c:v>1584.8004989999999</c:v>
                </c:pt>
                <c:pt idx="1">
                  <c:v>2166.0406409999991</c:v>
                </c:pt>
                <c:pt idx="2">
                  <c:v>2276.6339179999995</c:v>
                </c:pt>
                <c:pt idx="3">
                  <c:v>1774.56295</c:v>
                </c:pt>
                <c:pt idx="4">
                  <c:v>1138.6934329999995</c:v>
                </c:pt>
                <c:pt idx="5">
                  <c:v>1487.5887720000005</c:v>
                </c:pt>
                <c:pt idx="6">
                  <c:v>725.26944399999991</c:v>
                </c:pt>
                <c:pt idx="7">
                  <c:v>6840.1816149999968</c:v>
                </c:pt>
                <c:pt idx="8">
                  <c:v>2060.9224519999998</c:v>
                </c:pt>
                <c:pt idx="9">
                  <c:v>2052.0695590000005</c:v>
                </c:pt>
                <c:pt idx="10">
                  <c:v>1847.8785350000003</c:v>
                </c:pt>
                <c:pt idx="11">
                  <c:v>7995.332766000005</c:v>
                </c:pt>
                <c:pt idx="12">
                  <c:v>8600.4142679999968</c:v>
                </c:pt>
                <c:pt idx="13">
                  <c:v>1860.428602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B-453B-9F1F-CDB317E7DB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'14.4'!$L$19:$L$26</c:f>
              <c:numCache>
                <c:formatCode>General</c:formatCode>
                <c:ptCount val="8"/>
              </c:numCache>
            </c:numRef>
          </c:cat>
          <c:val>
            <c:numRef>
              <c:f>'14.4'!$M$19:$M$26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032-4E01-8319-2100C72C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46208"/>
        <c:axId val="239647744"/>
      </c:barChart>
      <c:catAx>
        <c:axId val="23964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647744"/>
        <c:crosses val="autoZero"/>
        <c:auto val="1"/>
        <c:lblAlgn val="ctr"/>
        <c:lblOffset val="100"/>
        <c:noMultiLvlLbl val="0"/>
      </c:catAx>
      <c:valAx>
        <c:axId val="239647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46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DD01-4341-8E84-E98C8EC07ADE}"/>
              </c:ext>
            </c:extLst>
          </c:dPt>
          <c:cat>
            <c:numRef>
              <c:f>'14.5'!$J$19:$J$26</c:f>
              <c:numCache>
                <c:formatCode>General</c:formatCode>
                <c:ptCount val="8"/>
              </c:numCache>
            </c:numRef>
          </c:cat>
          <c:val>
            <c:numRef>
              <c:f>'14.5'!$K$19:$K$26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D01-4341-8E84-E98C8EC0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'14.5'!$H$19:$H$22</c:f>
              <c:numCache>
                <c:formatCode>0.0</c:formatCode>
                <c:ptCount val="4"/>
              </c:numCache>
            </c:numRef>
          </c:cat>
          <c:val>
            <c:numRef>
              <c:f>'14.5'!$I$19:$I$22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C2F-4213-A774-7C0A38C6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74624"/>
        <c:axId val="226076160"/>
      </c:barChart>
      <c:catAx>
        <c:axId val="22607462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6076160"/>
        <c:crosses val="autoZero"/>
        <c:auto val="1"/>
        <c:lblAlgn val="ctr"/>
        <c:lblOffset val="100"/>
        <c:noMultiLvlLbl val="0"/>
      </c:catAx>
      <c:valAx>
        <c:axId val="2260761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60746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'14.5'!$H$31:$H$38</c:f>
              <c:numCache>
                <c:formatCode>General</c:formatCode>
                <c:ptCount val="8"/>
              </c:numCache>
            </c:numRef>
          </c:cat>
          <c:val>
            <c:numRef>
              <c:f>'14.5'!$I$31:$I$38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73DD-4BC7-8B22-ECCF7DFC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05952"/>
        <c:axId val="239807488"/>
      </c:barChart>
      <c:catAx>
        <c:axId val="23980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807488"/>
        <c:crosses val="autoZero"/>
        <c:auto val="1"/>
        <c:lblAlgn val="ctr"/>
        <c:lblOffset val="100"/>
        <c:noMultiLvlLbl val="0"/>
      </c:catAx>
      <c:valAx>
        <c:axId val="2398074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8059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800-4D3B-A173-467E32C29FDD}"/>
            </c:ext>
          </c:extLst>
        </c:ser>
        <c:ser>
          <c:idx val="1"/>
          <c:order val="1"/>
          <c:tx>
            <c:strRef>
              <c:f>'14.5'!$J$32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800-4D3B-A173-467E32C29FDD}"/>
            </c:ext>
          </c:extLst>
        </c:ser>
        <c:ser>
          <c:idx val="2"/>
          <c:order val="2"/>
          <c:tx>
            <c:strRef>
              <c:f>'14.5'!$J$33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800-4D3B-A173-467E32C29FDD}"/>
            </c:ext>
          </c:extLst>
        </c:ser>
        <c:ser>
          <c:idx val="3"/>
          <c:order val="3"/>
          <c:tx>
            <c:strRef>
              <c:f>'14.5'!$J$34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800-4D3B-A173-467E32C29FDD}"/>
            </c:ext>
          </c:extLst>
        </c:ser>
        <c:ser>
          <c:idx val="4"/>
          <c:order val="4"/>
          <c:tx>
            <c:strRef>
              <c:f>'14.5'!$J$35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800-4D3B-A173-467E32C29FDD}"/>
            </c:ext>
          </c:extLst>
        </c:ser>
        <c:ser>
          <c:idx val="5"/>
          <c:order val="5"/>
          <c:tx>
            <c:strRef>
              <c:f>'14.5'!$J$36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800-4D3B-A173-467E32C29FDD}"/>
            </c:ext>
          </c:extLst>
        </c:ser>
        <c:ser>
          <c:idx val="6"/>
          <c:order val="6"/>
          <c:tx>
            <c:strRef>
              <c:f>'14.5'!$J$37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800-4D3B-A173-467E32C29FDD}"/>
            </c:ext>
          </c:extLst>
        </c:ser>
        <c:ser>
          <c:idx val="7"/>
          <c:order val="7"/>
          <c:tx>
            <c:strRef>
              <c:f>'14.5'!$J$38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2800-4D3B-A173-467E32C2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173888"/>
        <c:axId val="273187968"/>
      </c:barChart>
      <c:catAx>
        <c:axId val="2731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187968"/>
        <c:crosses val="autoZero"/>
        <c:auto val="1"/>
        <c:lblAlgn val="ctr"/>
        <c:lblOffset val="100"/>
        <c:noMultiLvlLbl val="0"/>
      </c:catAx>
      <c:valAx>
        <c:axId val="273187968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17388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'14.5'!$L$19:$L$26</c:f>
              <c:numCache>
                <c:formatCode>General</c:formatCode>
                <c:ptCount val="8"/>
              </c:numCache>
            </c:numRef>
          </c:cat>
          <c:val>
            <c:numRef>
              <c:f>'14.5'!$M$19:$M$26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C21-4B22-BD3E-2E05E53F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13312"/>
        <c:axId val="273214848"/>
      </c:barChart>
      <c:catAx>
        <c:axId val="273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214848"/>
        <c:crosses val="autoZero"/>
        <c:auto val="1"/>
        <c:lblAlgn val="ctr"/>
        <c:lblOffset val="100"/>
        <c:noMultiLvlLbl val="0"/>
      </c:catAx>
      <c:valAx>
        <c:axId val="2732148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2133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121-47DF-A066-939F8AF5BEA4}"/>
              </c:ext>
            </c:extLst>
          </c:dPt>
          <c:cat>
            <c:numRef>
              <c:f>'14.6'!$J$19:$J$26</c:f>
              <c:numCache>
                <c:formatCode>General</c:formatCode>
                <c:ptCount val="8"/>
              </c:numCache>
            </c:numRef>
          </c:cat>
          <c:val>
            <c:numRef>
              <c:f>'14.6'!$K$19:$K$26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121-47DF-A066-939F8AF5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'14.6'!$H$19:$H$22</c:f>
              <c:numCache>
                <c:formatCode>0.0</c:formatCode>
                <c:ptCount val="4"/>
              </c:numCache>
            </c:numRef>
          </c:cat>
          <c:val>
            <c:numRef>
              <c:f>'14.6'!$I$19:$I$22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049-4F71-88B4-02D8FD81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43584"/>
        <c:axId val="248645120"/>
      </c:barChart>
      <c:catAx>
        <c:axId val="24864358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8645120"/>
        <c:crosses val="autoZero"/>
        <c:auto val="1"/>
        <c:lblAlgn val="ctr"/>
        <c:lblOffset val="100"/>
        <c:noMultiLvlLbl val="0"/>
      </c:catAx>
      <c:valAx>
        <c:axId val="24864512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86435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'14.6'!$H$31:$H$38</c:f>
              <c:numCache>
                <c:formatCode>General</c:formatCode>
                <c:ptCount val="8"/>
              </c:numCache>
            </c:numRef>
          </c:cat>
          <c:val>
            <c:numRef>
              <c:f>'14.6'!$I$31:$I$38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4A7-4652-9AA5-5FA97742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57408"/>
        <c:axId val="248658944"/>
      </c:barChart>
      <c:catAx>
        <c:axId val="24865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8658944"/>
        <c:crosses val="autoZero"/>
        <c:auto val="1"/>
        <c:lblAlgn val="ctr"/>
        <c:lblOffset val="100"/>
        <c:noMultiLvlLbl val="0"/>
      </c:catAx>
      <c:valAx>
        <c:axId val="2486589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86574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A14-45F6-84A2-7B3CE5193F8B}"/>
            </c:ext>
          </c:extLst>
        </c:ser>
        <c:ser>
          <c:idx val="1"/>
          <c:order val="1"/>
          <c:tx>
            <c:strRef>
              <c:f>'14.6'!$J$32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A14-45F6-84A2-7B3CE5193F8B}"/>
            </c:ext>
          </c:extLst>
        </c:ser>
        <c:ser>
          <c:idx val="2"/>
          <c:order val="2"/>
          <c:tx>
            <c:strRef>
              <c:f>'14.6'!$J$33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A14-45F6-84A2-7B3CE5193F8B}"/>
            </c:ext>
          </c:extLst>
        </c:ser>
        <c:ser>
          <c:idx val="3"/>
          <c:order val="3"/>
          <c:tx>
            <c:strRef>
              <c:f>'14.6'!$J$34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A14-45F6-84A2-7B3CE5193F8B}"/>
            </c:ext>
          </c:extLst>
        </c:ser>
        <c:ser>
          <c:idx val="4"/>
          <c:order val="4"/>
          <c:tx>
            <c:strRef>
              <c:f>'14.6'!$J$35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A14-45F6-84A2-7B3CE5193F8B}"/>
            </c:ext>
          </c:extLst>
        </c:ser>
        <c:ser>
          <c:idx val="5"/>
          <c:order val="5"/>
          <c:tx>
            <c:strRef>
              <c:f>'14.6'!$J$36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A14-45F6-84A2-7B3CE5193F8B}"/>
            </c:ext>
          </c:extLst>
        </c:ser>
        <c:ser>
          <c:idx val="6"/>
          <c:order val="6"/>
          <c:tx>
            <c:strRef>
              <c:f>'14.6'!$J$37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A14-45F6-84A2-7B3CE5193F8B}"/>
            </c:ext>
          </c:extLst>
        </c:ser>
        <c:ser>
          <c:idx val="7"/>
          <c:order val="7"/>
          <c:tx>
            <c:strRef>
              <c:f>'14.6'!$J$38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1A14-45F6-84A2-7B3CE519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509760"/>
        <c:axId val="273523840"/>
      </c:barChart>
      <c:catAx>
        <c:axId val="27350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523840"/>
        <c:crosses val="autoZero"/>
        <c:auto val="1"/>
        <c:lblAlgn val="ctr"/>
        <c:lblOffset val="100"/>
        <c:noMultiLvlLbl val="0"/>
      </c:catAx>
      <c:valAx>
        <c:axId val="27352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50976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'4.2'!$O$7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BCC-4B95-985B-10F246F75AF3}"/>
            </c:ext>
          </c:extLst>
        </c:ser>
        <c:ser>
          <c:idx val="1"/>
          <c:order val="1"/>
          <c:tx>
            <c:strRef>
              <c:f>'4.2'!$O$8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BCC-4B95-985B-10F246F75AF3}"/>
            </c:ext>
          </c:extLst>
        </c:ser>
        <c:ser>
          <c:idx val="2"/>
          <c:order val="2"/>
          <c:tx>
            <c:strRef>
              <c:f>'4.2'!$O$9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BCC-4B95-985B-10F246F75AF3}"/>
            </c:ext>
          </c:extLst>
        </c:ser>
        <c:ser>
          <c:idx val="3"/>
          <c:order val="3"/>
          <c:tx>
            <c:strRef>
              <c:f>'4.2'!$O$10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CBCC-4B95-985B-10F246F75AF3}"/>
            </c:ext>
          </c:extLst>
        </c:ser>
        <c:ser>
          <c:idx val="4"/>
          <c:order val="4"/>
          <c:tx>
            <c:strRef>
              <c:f>'4.2'!$O$11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'4.2'!$P$11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CBCC-4B95-985B-10F246F75AF3}"/>
            </c:ext>
          </c:extLst>
        </c:ser>
        <c:ser>
          <c:idx val="5"/>
          <c:order val="5"/>
          <c:tx>
            <c:strRef>
              <c:f>'4.2'!$O$12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'4.2'!$P$12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CBCC-4B95-985B-10F246F75AF3}"/>
            </c:ext>
          </c:extLst>
        </c:ser>
        <c:ser>
          <c:idx val="6"/>
          <c:order val="6"/>
          <c:tx>
            <c:strRef>
              <c:f>'4.2'!$O$13</c:f>
              <c:strCache>
                <c:ptCount val="1"/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'4.2'!$P$13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BCC-4B95-985B-10F246F75AF3}"/>
            </c:ext>
          </c:extLst>
        </c:ser>
        <c:ser>
          <c:idx val="7"/>
          <c:order val="7"/>
          <c:tx>
            <c:strRef>
              <c:f>'4.2'!$O$14</c:f>
              <c:strCache>
                <c:ptCount val="1"/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'4.2'!$P$14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BCC-4B95-985B-10F246F75AF3}"/>
            </c:ext>
          </c:extLst>
        </c:ser>
        <c:ser>
          <c:idx val="8"/>
          <c:order val="8"/>
          <c:tx>
            <c:strRef>
              <c:f>'4.2'!$O$15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'4.2'!$P$15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BCC-4B95-985B-10F246F75AF3}"/>
            </c:ext>
          </c:extLst>
        </c:ser>
        <c:ser>
          <c:idx val="9"/>
          <c:order val="9"/>
          <c:tx>
            <c:strRef>
              <c:f>'4.2'!$O$16</c:f>
              <c:strCache>
                <c:ptCount val="1"/>
              </c:strCache>
            </c:strRef>
          </c:tx>
          <c:spPr>
            <a:solidFill>
              <a:srgbClr val="646363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'4.2'!$P$16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BCC-4B95-985B-10F246F75AF3}"/>
            </c:ext>
          </c:extLst>
        </c:ser>
        <c:ser>
          <c:idx val="10"/>
          <c:order val="10"/>
          <c:tx>
            <c:strRef>
              <c:f>'4.2'!$O$17</c:f>
              <c:strCache>
                <c:ptCount val="1"/>
              </c:strCache>
            </c:strRef>
          </c:tx>
          <c:spPr>
            <a:solidFill>
              <a:srgbClr val="9D9D9C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'4.2'!$P$17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BCC-4B95-985B-10F246F75AF3}"/>
            </c:ext>
          </c:extLst>
        </c:ser>
        <c:ser>
          <c:idx val="11"/>
          <c:order val="11"/>
          <c:tx>
            <c:strRef>
              <c:f>'4.2'!$O$18</c:f>
              <c:strCache>
                <c:ptCount val="1"/>
              </c:strCache>
            </c:strRef>
          </c:tx>
          <c:spPr>
            <a:solidFill>
              <a:srgbClr val="D0D0D0"/>
            </a:solid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'4.2'!$P$18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BCC-4B95-985B-10F246F75AF3}"/>
            </c:ext>
          </c:extLst>
        </c:ser>
        <c:ser>
          <c:idx val="12"/>
          <c:order val="12"/>
          <c:tx>
            <c:strRef>
              <c:f>'4.2'!$O$19</c:f>
              <c:strCache>
                <c:ptCount val="1"/>
              </c:strCache>
            </c:strRef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CBCC-4B95-985B-10F246F75AF3}"/>
            </c:ext>
          </c:extLst>
        </c:ser>
        <c:ser>
          <c:idx val="13"/>
          <c:order val="13"/>
          <c:tx>
            <c:strRef>
              <c:f>'4.2'!$O$20</c:f>
              <c:strCache>
                <c:ptCount val="1"/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'4.2'!$P$20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BCC-4B95-985B-10F246F75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759232"/>
        <c:axId val="225760768"/>
      </c:barChart>
      <c:catAx>
        <c:axId val="2257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60768"/>
        <c:crosses val="autoZero"/>
        <c:auto val="1"/>
        <c:lblAlgn val="ctr"/>
        <c:lblOffset val="100"/>
        <c:noMultiLvlLbl val="0"/>
      </c:catAx>
      <c:valAx>
        <c:axId val="225760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257592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9828571428571428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'14.6'!$L$19:$L$26</c:f>
              <c:numCache>
                <c:formatCode>General</c:formatCode>
                <c:ptCount val="8"/>
              </c:numCache>
            </c:numRef>
          </c:cat>
          <c:val>
            <c:numRef>
              <c:f>'14.6'!$M$19:$M$26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2FC-4B78-9C3C-48E068C9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545088"/>
        <c:axId val="273546624"/>
      </c:barChart>
      <c:catAx>
        <c:axId val="273545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546624"/>
        <c:crosses val="autoZero"/>
        <c:auto val="1"/>
        <c:lblAlgn val="ctr"/>
        <c:lblOffset val="100"/>
        <c:noMultiLvlLbl val="0"/>
      </c:catAx>
      <c:valAx>
        <c:axId val="273546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545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EA30-4CEE-82F4-84E39EA87D4D}"/>
              </c:ext>
            </c:extLst>
          </c:dPt>
          <c:cat>
            <c:numRef>
              <c:f>'14.7'!$J$19:$J$26</c:f>
              <c:numCache>
                <c:formatCode>General</c:formatCode>
                <c:ptCount val="8"/>
              </c:numCache>
            </c:numRef>
          </c:cat>
          <c:val>
            <c:numRef>
              <c:f>'14.7'!$K$19:$K$26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EA30-4CEE-82F4-84E39EA87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'14.7'!$H$19:$H$22</c:f>
              <c:numCache>
                <c:formatCode>0.0</c:formatCode>
                <c:ptCount val="4"/>
              </c:numCache>
            </c:numRef>
          </c:cat>
          <c:val>
            <c:numRef>
              <c:f>'14.7'!$I$19:$I$22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DEF-469E-8882-6677712C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390592"/>
        <c:axId val="273392384"/>
      </c:barChart>
      <c:catAx>
        <c:axId val="27339059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392384"/>
        <c:crosses val="autoZero"/>
        <c:auto val="1"/>
        <c:lblAlgn val="ctr"/>
        <c:lblOffset val="100"/>
        <c:noMultiLvlLbl val="0"/>
      </c:catAx>
      <c:valAx>
        <c:axId val="2733923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3905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'14.7'!$H$31:$H$38</c:f>
              <c:numCache>
                <c:formatCode>General</c:formatCode>
                <c:ptCount val="8"/>
              </c:numCache>
            </c:numRef>
          </c:cat>
          <c:val>
            <c:numRef>
              <c:f>'14.7'!$I$31:$I$38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742B-43B9-B62D-C3F42BE7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421056"/>
        <c:axId val="273422592"/>
      </c:barChart>
      <c:catAx>
        <c:axId val="27342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422592"/>
        <c:crosses val="autoZero"/>
        <c:auto val="1"/>
        <c:lblAlgn val="ctr"/>
        <c:lblOffset val="100"/>
        <c:noMultiLvlLbl val="0"/>
      </c:catAx>
      <c:valAx>
        <c:axId val="2734225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421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85F-4B2D-94E1-A077602F6E15}"/>
            </c:ext>
          </c:extLst>
        </c:ser>
        <c:ser>
          <c:idx val="1"/>
          <c:order val="1"/>
          <c:tx>
            <c:strRef>
              <c:f>'14.7'!$J$32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85F-4B2D-94E1-A077602F6E15}"/>
            </c:ext>
          </c:extLst>
        </c:ser>
        <c:ser>
          <c:idx val="2"/>
          <c:order val="2"/>
          <c:tx>
            <c:strRef>
              <c:f>'14.7'!$J$33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85F-4B2D-94E1-A077602F6E15}"/>
            </c:ext>
          </c:extLst>
        </c:ser>
        <c:ser>
          <c:idx val="3"/>
          <c:order val="3"/>
          <c:tx>
            <c:strRef>
              <c:f>'14.7'!$J$34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485F-4B2D-94E1-A077602F6E15}"/>
            </c:ext>
          </c:extLst>
        </c:ser>
        <c:ser>
          <c:idx val="4"/>
          <c:order val="4"/>
          <c:tx>
            <c:strRef>
              <c:f>'14.7'!$J$35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485F-4B2D-94E1-A077602F6E15}"/>
            </c:ext>
          </c:extLst>
        </c:ser>
        <c:ser>
          <c:idx val="5"/>
          <c:order val="5"/>
          <c:tx>
            <c:strRef>
              <c:f>'14.7'!$J$36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485F-4B2D-94E1-A077602F6E15}"/>
            </c:ext>
          </c:extLst>
        </c:ser>
        <c:ser>
          <c:idx val="6"/>
          <c:order val="6"/>
          <c:tx>
            <c:strRef>
              <c:f>'14.7'!$J$37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485F-4B2D-94E1-A077602F6E15}"/>
            </c:ext>
          </c:extLst>
        </c:ser>
        <c:ser>
          <c:idx val="7"/>
          <c:order val="7"/>
          <c:tx>
            <c:strRef>
              <c:f>'14.7'!$J$38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485F-4B2D-94E1-A077602F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01760"/>
        <c:axId val="199307648"/>
      </c:barChart>
      <c:catAx>
        <c:axId val="1993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99307648"/>
        <c:crosses val="autoZero"/>
        <c:auto val="1"/>
        <c:lblAlgn val="ctr"/>
        <c:lblOffset val="100"/>
        <c:noMultiLvlLbl val="0"/>
      </c:catAx>
      <c:valAx>
        <c:axId val="19930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930176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'14.7'!$L$19:$L$26</c:f>
              <c:numCache>
                <c:formatCode>General</c:formatCode>
                <c:ptCount val="8"/>
              </c:numCache>
            </c:numRef>
          </c:cat>
          <c:val>
            <c:numRef>
              <c:f>'14.7'!$M$19:$M$26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C4F-4C99-971D-152B3649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7088"/>
        <c:axId val="199338624"/>
      </c:barChart>
      <c:catAx>
        <c:axId val="19933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99338624"/>
        <c:crosses val="autoZero"/>
        <c:auto val="1"/>
        <c:lblAlgn val="ctr"/>
        <c:lblOffset val="100"/>
        <c:noMultiLvlLbl val="0"/>
      </c:catAx>
      <c:valAx>
        <c:axId val="199338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9337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FEC-4315-80D4-4B7A801E662B}"/>
              </c:ext>
            </c:extLst>
          </c:dPt>
          <c:cat>
            <c:numRef>
              <c:f>'14.8'!$J$19:$J$26</c:f>
              <c:numCache>
                <c:formatCode>General</c:formatCode>
                <c:ptCount val="8"/>
              </c:numCache>
            </c:numRef>
          </c:cat>
          <c:val>
            <c:numRef>
              <c:f>'14.8'!$K$19:$K$26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FEC-4315-80D4-4B7A801E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'14.8'!$H$19:$H$22</c:f>
              <c:numCache>
                <c:formatCode>0.0</c:formatCode>
                <c:ptCount val="4"/>
              </c:numCache>
            </c:numRef>
          </c:cat>
          <c:val>
            <c:numRef>
              <c:f>'14.8'!$I$19:$I$22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731-47CA-88D3-4FD328BA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51328"/>
        <c:axId val="239141632"/>
      </c:barChart>
      <c:catAx>
        <c:axId val="273251328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141632"/>
        <c:crosses val="autoZero"/>
        <c:auto val="1"/>
        <c:lblAlgn val="ctr"/>
        <c:lblOffset val="100"/>
        <c:noMultiLvlLbl val="0"/>
      </c:catAx>
      <c:valAx>
        <c:axId val="2391416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25132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'14.8'!$H$31:$H$38</c:f>
              <c:numCache>
                <c:formatCode>General</c:formatCode>
                <c:ptCount val="8"/>
              </c:numCache>
            </c:numRef>
          </c:cat>
          <c:val>
            <c:numRef>
              <c:f>'14.8'!$I$31:$I$38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04A-4152-B6DE-430C151AF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62112"/>
        <c:axId val="239163648"/>
      </c:barChart>
      <c:catAx>
        <c:axId val="23916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163648"/>
        <c:crosses val="autoZero"/>
        <c:auto val="1"/>
        <c:lblAlgn val="ctr"/>
        <c:lblOffset val="100"/>
        <c:noMultiLvlLbl val="0"/>
      </c:catAx>
      <c:valAx>
        <c:axId val="2391636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1621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568-4295-8493-CE17D15AB661}"/>
            </c:ext>
          </c:extLst>
        </c:ser>
        <c:ser>
          <c:idx val="1"/>
          <c:order val="1"/>
          <c:tx>
            <c:strRef>
              <c:f>'14.8'!$J$32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568-4295-8493-CE17D15AB661}"/>
            </c:ext>
          </c:extLst>
        </c:ser>
        <c:ser>
          <c:idx val="2"/>
          <c:order val="2"/>
          <c:tx>
            <c:strRef>
              <c:f>'14.8'!$J$33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568-4295-8493-CE17D15AB661}"/>
            </c:ext>
          </c:extLst>
        </c:ser>
        <c:ser>
          <c:idx val="3"/>
          <c:order val="3"/>
          <c:tx>
            <c:strRef>
              <c:f>'14.8'!$J$34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568-4295-8493-CE17D15AB661}"/>
            </c:ext>
          </c:extLst>
        </c:ser>
        <c:ser>
          <c:idx val="4"/>
          <c:order val="4"/>
          <c:tx>
            <c:strRef>
              <c:f>'14.8'!$J$35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568-4295-8493-CE17D15AB661}"/>
            </c:ext>
          </c:extLst>
        </c:ser>
        <c:ser>
          <c:idx val="5"/>
          <c:order val="5"/>
          <c:tx>
            <c:strRef>
              <c:f>'14.8'!$J$36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568-4295-8493-CE17D15AB661}"/>
            </c:ext>
          </c:extLst>
        </c:ser>
        <c:ser>
          <c:idx val="6"/>
          <c:order val="6"/>
          <c:tx>
            <c:strRef>
              <c:f>'14.8'!$J$37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1568-4295-8493-CE17D15AB661}"/>
            </c:ext>
          </c:extLst>
        </c:ser>
        <c:ser>
          <c:idx val="7"/>
          <c:order val="7"/>
          <c:tx>
            <c:strRef>
              <c:f>'14.8'!$J$38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1568-4295-8493-CE17D15A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291008"/>
        <c:axId val="239313280"/>
      </c:barChart>
      <c:catAx>
        <c:axId val="2392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13280"/>
        <c:crosses val="autoZero"/>
        <c:auto val="1"/>
        <c:lblAlgn val="ctr"/>
        <c:lblOffset val="100"/>
        <c:noMultiLvlLbl val="0"/>
      </c:catAx>
      <c:valAx>
        <c:axId val="23931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29100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tx2"/>
                </a:solidFill>
              </a:rPr>
              <a:t>Výroba tepla brutto v krajích ČR (TJ)</a:t>
            </a:r>
          </a:p>
        </c:rich>
      </c:tx>
      <c:layout>
        <c:manualLayout>
          <c:xMode val="edge"/>
          <c:yMode val="edge"/>
          <c:x val="1.461483099836630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914833822405579E-2"/>
          <c:y val="0.11408768804251168"/>
          <c:w val="0.88530669494128988"/>
          <c:h val="0.80001938503290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'4.2'!$A$7</c:f>
              <c:strCache>
                <c:ptCount val="1"/>
                <c:pt idx="0">
                  <c:v>Hlavní město Praha</c:v>
                </c:pt>
              </c:strCache>
            </c:strRef>
          </c:tx>
          <c:invertIfNegative val="0"/>
          <c:val>
            <c:numRef>
              <c:f>'4.2'!$B$7:$M$7</c:f>
              <c:numCache>
                <c:formatCode>#\ ##0.0</c:formatCode>
                <c:ptCount val="12"/>
                <c:pt idx="0">
                  <c:v>698.44083899999976</c:v>
                </c:pt>
                <c:pt idx="1">
                  <c:v>644.06568200000015</c:v>
                </c:pt>
                <c:pt idx="2">
                  <c:v>533.70728300000007</c:v>
                </c:pt>
                <c:pt idx="3">
                  <c:v>350.22648999999996</c:v>
                </c:pt>
                <c:pt idx="4">
                  <c:v>278.73124899999999</c:v>
                </c:pt>
                <c:pt idx="5">
                  <c:v>212.67398999999989</c:v>
                </c:pt>
                <c:pt idx="6">
                  <c:v>209.35098999999997</c:v>
                </c:pt>
                <c:pt idx="7">
                  <c:v>219.42076000000003</c:v>
                </c:pt>
                <c:pt idx="8">
                  <c:v>201.22339300000002</c:v>
                </c:pt>
                <c:pt idx="9">
                  <c:v>410.82234299999999</c:v>
                </c:pt>
                <c:pt idx="10">
                  <c:v>529.62223899999992</c:v>
                </c:pt>
                <c:pt idx="11">
                  <c:v>644.35591700000009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A-4182-821D-07A924959D79}"/>
            </c:ext>
          </c:extLst>
        </c:ser>
        <c:ser>
          <c:idx val="1"/>
          <c:order val="1"/>
          <c:tx>
            <c:strRef>
              <c:f>'4.2'!$A$8</c:f>
              <c:strCache>
                <c:ptCount val="1"/>
                <c:pt idx="0">
                  <c:v>Jihočeský kraj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'4.2'!$B$8:$M$8</c:f>
              <c:numCache>
                <c:formatCode>#\ ##0.0</c:formatCode>
                <c:ptCount val="12"/>
                <c:pt idx="0">
                  <c:v>936.72401600000001</c:v>
                </c:pt>
                <c:pt idx="1">
                  <c:v>833.5423770000001</c:v>
                </c:pt>
                <c:pt idx="2">
                  <c:v>696.3331010000004</c:v>
                </c:pt>
                <c:pt idx="3">
                  <c:v>491.49215099999992</c:v>
                </c:pt>
                <c:pt idx="4">
                  <c:v>405.89907300000016</c:v>
                </c:pt>
                <c:pt idx="5">
                  <c:v>262.30632800000006</c:v>
                </c:pt>
                <c:pt idx="6">
                  <c:v>254.75568800000011</c:v>
                </c:pt>
                <c:pt idx="7">
                  <c:v>252.33158400000005</c:v>
                </c:pt>
                <c:pt idx="8">
                  <c:v>306.3477289999999</c:v>
                </c:pt>
                <c:pt idx="9">
                  <c:v>587.47672899999975</c:v>
                </c:pt>
                <c:pt idx="10">
                  <c:v>725.95683099999985</c:v>
                </c:pt>
                <c:pt idx="11">
                  <c:v>852.60708099999977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A-4182-821D-07A924959D79}"/>
            </c:ext>
          </c:extLst>
        </c:ser>
        <c:ser>
          <c:idx val="2"/>
          <c:order val="2"/>
          <c:tx>
            <c:strRef>
              <c:f>'4.2'!$A$9</c:f>
              <c:strCache>
                <c:ptCount val="1"/>
                <c:pt idx="0">
                  <c:v>Jihomoravský kraj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'4.2'!$B$9:$M$9</c:f>
              <c:numCache>
                <c:formatCode>#\ ##0.0</c:formatCode>
                <c:ptCount val="12"/>
                <c:pt idx="0">
                  <c:v>1104.6258749999995</c:v>
                </c:pt>
                <c:pt idx="1">
                  <c:v>916.73965499999986</c:v>
                </c:pt>
                <c:pt idx="2">
                  <c:v>673.57453199999975</c:v>
                </c:pt>
                <c:pt idx="3">
                  <c:v>479.60622999999993</c:v>
                </c:pt>
                <c:pt idx="4">
                  <c:v>393.79577200000011</c:v>
                </c:pt>
                <c:pt idx="5">
                  <c:v>265.97560700000014</c:v>
                </c:pt>
                <c:pt idx="6">
                  <c:v>255.81082999999992</c:v>
                </c:pt>
                <c:pt idx="7">
                  <c:v>261.67674</c:v>
                </c:pt>
                <c:pt idx="8">
                  <c:v>315.281747</c:v>
                </c:pt>
                <c:pt idx="9">
                  <c:v>562.40717799999982</c:v>
                </c:pt>
                <c:pt idx="10">
                  <c:v>789.87841000000003</c:v>
                </c:pt>
                <c:pt idx="11">
                  <c:v>924.34832999999992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A-4182-821D-07A924959D79}"/>
            </c:ext>
          </c:extLst>
        </c:ser>
        <c:ser>
          <c:idx val="3"/>
          <c:order val="3"/>
          <c:tx>
            <c:strRef>
              <c:f>'4.2'!$A$10</c:f>
              <c:strCache>
                <c:ptCount val="1"/>
                <c:pt idx="0">
                  <c:v>Karlovarský kraj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'4.2'!$B$10:$M$10</c:f>
              <c:numCache>
                <c:formatCode>#\ ##0.0</c:formatCode>
                <c:ptCount val="12"/>
                <c:pt idx="0">
                  <c:v>758.77138500000012</c:v>
                </c:pt>
                <c:pt idx="1">
                  <c:v>684.8153100000003</c:v>
                </c:pt>
                <c:pt idx="2">
                  <c:v>631.456276</c:v>
                </c:pt>
                <c:pt idx="3">
                  <c:v>427.43523199999993</c:v>
                </c:pt>
                <c:pt idx="4">
                  <c:v>380.71513599999997</c:v>
                </c:pt>
                <c:pt idx="5">
                  <c:v>273.39528999999993</c:v>
                </c:pt>
                <c:pt idx="6">
                  <c:v>221.53971900000005</c:v>
                </c:pt>
                <c:pt idx="7">
                  <c:v>249.79046900000006</c:v>
                </c:pt>
                <c:pt idx="8">
                  <c:v>328.62217399999997</c:v>
                </c:pt>
                <c:pt idx="9">
                  <c:v>508.4755760000001</c:v>
                </c:pt>
                <c:pt idx="10">
                  <c:v>610.43090799999993</c:v>
                </c:pt>
                <c:pt idx="11">
                  <c:v>655.65646600000002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6A-4182-821D-07A924959D79}"/>
            </c:ext>
          </c:extLst>
        </c:ser>
        <c:ser>
          <c:idx val="4"/>
          <c:order val="4"/>
          <c:tx>
            <c:strRef>
              <c:f>'4.2'!$A$11</c:f>
              <c:strCache>
                <c:ptCount val="1"/>
                <c:pt idx="0">
                  <c:v>Kraj Vysočina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'4.2'!$B$11:$M$11</c:f>
              <c:numCache>
                <c:formatCode>#\ ##0.0</c:formatCode>
                <c:ptCount val="12"/>
                <c:pt idx="0">
                  <c:v>494.90838000000025</c:v>
                </c:pt>
                <c:pt idx="1">
                  <c:v>443.45540400000027</c:v>
                </c:pt>
                <c:pt idx="2">
                  <c:v>377.30546100000015</c:v>
                </c:pt>
                <c:pt idx="3">
                  <c:v>277.70962700000001</c:v>
                </c:pt>
                <c:pt idx="4">
                  <c:v>244.40352500000003</c:v>
                </c:pt>
                <c:pt idx="5">
                  <c:v>173.79511199999999</c:v>
                </c:pt>
                <c:pt idx="6">
                  <c:v>152.59882899999991</c:v>
                </c:pt>
                <c:pt idx="7">
                  <c:v>152.428088</c:v>
                </c:pt>
                <c:pt idx="8">
                  <c:v>160.45513299999999</c:v>
                </c:pt>
                <c:pt idx="9">
                  <c:v>285.86895299999998</c:v>
                </c:pt>
                <c:pt idx="10">
                  <c:v>403.23719999999975</c:v>
                </c:pt>
                <c:pt idx="11">
                  <c:v>449.58727999999985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6A-4182-821D-07A924959D79}"/>
            </c:ext>
          </c:extLst>
        </c:ser>
        <c:ser>
          <c:idx val="5"/>
          <c:order val="5"/>
          <c:tx>
            <c:strRef>
              <c:f>'4.2'!$A$12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'4.2'!$B$12:$M$12</c:f>
              <c:numCache>
                <c:formatCode>#\ ##0.0</c:formatCode>
                <c:ptCount val="12"/>
                <c:pt idx="0">
                  <c:v>576.47352599999999</c:v>
                </c:pt>
                <c:pt idx="1">
                  <c:v>465.62732199999999</c:v>
                </c:pt>
                <c:pt idx="2">
                  <c:v>390.45462900000018</c:v>
                </c:pt>
                <c:pt idx="3">
                  <c:v>290.18995599999994</c:v>
                </c:pt>
                <c:pt idx="4">
                  <c:v>261.00005299999998</c:v>
                </c:pt>
                <c:pt idx="5">
                  <c:v>182.78726699999999</c:v>
                </c:pt>
                <c:pt idx="6">
                  <c:v>158.91510800000009</c:v>
                </c:pt>
                <c:pt idx="7">
                  <c:v>171.66898699999999</c:v>
                </c:pt>
                <c:pt idx="8">
                  <c:v>227.09695899999994</c:v>
                </c:pt>
                <c:pt idx="9">
                  <c:v>435.29790700000018</c:v>
                </c:pt>
                <c:pt idx="10">
                  <c:v>509.23158799999999</c:v>
                </c:pt>
                <c:pt idx="11">
                  <c:v>543.05927700000018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6A-4182-821D-07A924959D79}"/>
            </c:ext>
          </c:extLst>
        </c:ser>
        <c:ser>
          <c:idx val="6"/>
          <c:order val="6"/>
          <c:tx>
            <c:strRef>
              <c:f>'4.2'!$A$13</c:f>
              <c:strCache>
                <c:ptCount val="1"/>
                <c:pt idx="0">
                  <c:v>Liberecký kraj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val>
            <c:numRef>
              <c:f>'4.2'!$B$13:$M$13</c:f>
              <c:numCache>
                <c:formatCode>#\ ##0.0</c:formatCode>
                <c:ptCount val="12"/>
                <c:pt idx="0">
                  <c:v>319.56295699999987</c:v>
                </c:pt>
                <c:pt idx="1">
                  <c:v>290.45161799999994</c:v>
                </c:pt>
                <c:pt idx="2">
                  <c:v>232.33820199999994</c:v>
                </c:pt>
                <c:pt idx="3">
                  <c:v>169.18623899999994</c:v>
                </c:pt>
                <c:pt idx="4">
                  <c:v>139.31537800000004</c:v>
                </c:pt>
                <c:pt idx="5">
                  <c:v>107.982145</c:v>
                </c:pt>
                <c:pt idx="6">
                  <c:v>108.074348</c:v>
                </c:pt>
                <c:pt idx="7">
                  <c:v>110.93487500000002</c:v>
                </c:pt>
                <c:pt idx="8">
                  <c:v>124.697343</c:v>
                </c:pt>
                <c:pt idx="9">
                  <c:v>196.13552799999999</c:v>
                </c:pt>
                <c:pt idx="10">
                  <c:v>243.39389599999998</c:v>
                </c:pt>
                <c:pt idx="11">
                  <c:v>285.74001999999996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6A-4182-821D-07A924959D79}"/>
            </c:ext>
          </c:extLst>
        </c:ser>
        <c:ser>
          <c:idx val="7"/>
          <c:order val="7"/>
          <c:tx>
            <c:strRef>
              <c:f>'4.2'!$A$14</c:f>
              <c:strCache>
                <c:ptCount val="1"/>
                <c:pt idx="0">
                  <c:v>Moravskoslezský kraj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val>
            <c:numRef>
              <c:f>'4.2'!$B$14:$M$14</c:f>
              <c:numCache>
                <c:formatCode>#\ ##0.0</c:formatCode>
                <c:ptCount val="12"/>
                <c:pt idx="0">
                  <c:v>2887.1736229999997</c:v>
                </c:pt>
                <c:pt idx="1">
                  <c:v>2579.6318879999985</c:v>
                </c:pt>
                <c:pt idx="2">
                  <c:v>2265.3289140000015</c:v>
                </c:pt>
                <c:pt idx="3">
                  <c:v>1789.8162909999996</c:v>
                </c:pt>
                <c:pt idx="4">
                  <c:v>1719.2250869999998</c:v>
                </c:pt>
                <c:pt idx="5">
                  <c:v>1352.0172859999991</c:v>
                </c:pt>
                <c:pt idx="6">
                  <c:v>1359.1691630000003</c:v>
                </c:pt>
                <c:pt idx="7">
                  <c:v>1274.7622939999997</c:v>
                </c:pt>
                <c:pt idx="8">
                  <c:v>1392.1532639999996</c:v>
                </c:pt>
                <c:pt idx="9">
                  <c:v>1844.3898479999998</c:v>
                </c:pt>
                <c:pt idx="10">
                  <c:v>2387.453641999999</c:v>
                </c:pt>
                <c:pt idx="11">
                  <c:v>2608.3381249999975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6A-4182-821D-07A924959D79}"/>
            </c:ext>
          </c:extLst>
        </c:ser>
        <c:ser>
          <c:idx val="8"/>
          <c:order val="8"/>
          <c:tx>
            <c:strRef>
              <c:f>'4.2'!$A$15</c:f>
              <c:strCache>
                <c:ptCount val="1"/>
                <c:pt idx="0">
                  <c:v>Olomoucký kraj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'4.2'!$B$15:$M$15</c:f>
              <c:numCache>
                <c:formatCode>#\ ##0.0</c:formatCode>
                <c:ptCount val="12"/>
                <c:pt idx="0">
                  <c:v>840.27596599999981</c:v>
                </c:pt>
                <c:pt idx="1">
                  <c:v>731.55010700000014</c:v>
                </c:pt>
                <c:pt idx="2">
                  <c:v>608.46915799999954</c:v>
                </c:pt>
                <c:pt idx="3">
                  <c:v>428.73195499999997</c:v>
                </c:pt>
                <c:pt idx="4">
                  <c:v>392.36060199999997</c:v>
                </c:pt>
                <c:pt idx="5">
                  <c:v>289.13996000000009</c:v>
                </c:pt>
                <c:pt idx="6">
                  <c:v>295.006911</c:v>
                </c:pt>
                <c:pt idx="7">
                  <c:v>296.64001600000006</c:v>
                </c:pt>
                <c:pt idx="8">
                  <c:v>381.34298700000005</c:v>
                </c:pt>
                <c:pt idx="9">
                  <c:v>599.37248099999999</c:v>
                </c:pt>
                <c:pt idx="10">
                  <c:v>706.24885499999982</c:v>
                </c:pt>
                <c:pt idx="11">
                  <c:v>755.30111600000032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6A-4182-821D-07A924959D79}"/>
            </c:ext>
          </c:extLst>
        </c:ser>
        <c:ser>
          <c:idx val="9"/>
          <c:order val="9"/>
          <c:tx>
            <c:strRef>
              <c:f>'4.2'!$A$16</c:f>
              <c:strCache>
                <c:ptCount val="1"/>
                <c:pt idx="0">
                  <c:v>Pardubický kraj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val>
            <c:numRef>
              <c:f>'4.2'!$B$16:$M$16</c:f>
              <c:numCache>
                <c:formatCode>#\ ##0.0</c:formatCode>
                <c:ptCount val="12"/>
                <c:pt idx="0">
                  <c:v>880.416517</c:v>
                </c:pt>
                <c:pt idx="1">
                  <c:v>796.37217700000008</c:v>
                </c:pt>
                <c:pt idx="2">
                  <c:v>651.93327000000011</c:v>
                </c:pt>
                <c:pt idx="3">
                  <c:v>445.9825909999999</c:v>
                </c:pt>
                <c:pt idx="4">
                  <c:v>389.29497399999985</c:v>
                </c:pt>
                <c:pt idx="5">
                  <c:v>241.71013299999998</c:v>
                </c:pt>
                <c:pt idx="6">
                  <c:v>231.62040200000001</c:v>
                </c:pt>
                <c:pt idx="7">
                  <c:v>216.39762500000001</c:v>
                </c:pt>
                <c:pt idx="8">
                  <c:v>300.85638300000011</c:v>
                </c:pt>
                <c:pt idx="9">
                  <c:v>542.8697370000001</c:v>
                </c:pt>
                <c:pt idx="10">
                  <c:v>700.52443100000005</c:v>
                </c:pt>
                <c:pt idx="11">
                  <c:v>808.67539099999999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6A-4182-821D-07A924959D79}"/>
            </c:ext>
          </c:extLst>
        </c:ser>
        <c:ser>
          <c:idx val="10"/>
          <c:order val="10"/>
          <c:tx>
            <c:strRef>
              <c:f>'4.2'!$A$17</c:f>
              <c:strCache>
                <c:ptCount val="1"/>
                <c:pt idx="0">
                  <c:v>Plzeňský kraj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val>
            <c:numRef>
              <c:f>'4.2'!$B$17:$M$17</c:f>
              <c:numCache>
                <c:formatCode>#\ ##0.0</c:formatCode>
                <c:ptCount val="12"/>
                <c:pt idx="0">
                  <c:v>805.30053199999986</c:v>
                </c:pt>
                <c:pt idx="1">
                  <c:v>751.87493400000028</c:v>
                </c:pt>
                <c:pt idx="2">
                  <c:v>601.63973399999952</c:v>
                </c:pt>
                <c:pt idx="3">
                  <c:v>410.53842899999989</c:v>
                </c:pt>
                <c:pt idx="4">
                  <c:v>328.63076900000016</c:v>
                </c:pt>
                <c:pt idx="5">
                  <c:v>204.70407099999997</c:v>
                </c:pt>
                <c:pt idx="6">
                  <c:v>199.41251800000003</c:v>
                </c:pt>
                <c:pt idx="7">
                  <c:v>167.79102399999996</c:v>
                </c:pt>
                <c:pt idx="8">
                  <c:v>259.37392900000003</c:v>
                </c:pt>
                <c:pt idx="9">
                  <c:v>473.312074</c:v>
                </c:pt>
                <c:pt idx="10">
                  <c:v>645.37078299999996</c:v>
                </c:pt>
                <c:pt idx="11">
                  <c:v>729.19567800000027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6A-4182-821D-07A924959D79}"/>
            </c:ext>
          </c:extLst>
        </c:ser>
        <c:ser>
          <c:idx val="11"/>
          <c:order val="11"/>
          <c:tx>
            <c:strRef>
              <c:f>'4.2'!$A$18</c:f>
              <c:strCache>
                <c:ptCount val="1"/>
                <c:pt idx="0">
                  <c:v>Středočeský kraj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val>
            <c:numRef>
              <c:f>'4.2'!$B$18:$M$18</c:f>
              <c:numCache>
                <c:formatCode>#\ ##0.0</c:formatCode>
                <c:ptCount val="12"/>
                <c:pt idx="0">
                  <c:v>3292.6908510000003</c:v>
                </c:pt>
                <c:pt idx="1">
                  <c:v>2944.7809809999981</c:v>
                </c:pt>
                <c:pt idx="2">
                  <c:v>2473.048694999999</c:v>
                </c:pt>
                <c:pt idx="3">
                  <c:v>1576.3243399999997</c:v>
                </c:pt>
                <c:pt idx="4">
                  <c:v>1392.6910780000001</c:v>
                </c:pt>
                <c:pt idx="5">
                  <c:v>1012.0952359999997</c:v>
                </c:pt>
                <c:pt idx="6">
                  <c:v>889.50729499999954</c:v>
                </c:pt>
                <c:pt idx="7">
                  <c:v>953.37687999999991</c:v>
                </c:pt>
                <c:pt idx="8">
                  <c:v>1243.4525430000008</c:v>
                </c:pt>
                <c:pt idx="9">
                  <c:v>2187.7384530000013</c:v>
                </c:pt>
                <c:pt idx="10">
                  <c:v>2698.5230970000021</c:v>
                </c:pt>
                <c:pt idx="11">
                  <c:v>3109.0712160000026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6A-4182-821D-07A924959D79}"/>
            </c:ext>
          </c:extLst>
        </c:ser>
        <c:ser>
          <c:idx val="12"/>
          <c:order val="12"/>
          <c:tx>
            <c:strRef>
              <c:f>'4.2'!$A$19</c:f>
              <c:strCache>
                <c:ptCount val="1"/>
                <c:pt idx="0">
                  <c:v>Ústecký kraj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'4.2'!$B$19:$M$19</c:f>
              <c:numCache>
                <c:formatCode>#\ ##0.0</c:formatCode>
                <c:ptCount val="12"/>
                <c:pt idx="0">
                  <c:v>3318.2928880000013</c:v>
                </c:pt>
                <c:pt idx="1">
                  <c:v>3226.4574980000011</c:v>
                </c:pt>
                <c:pt idx="2">
                  <c:v>3105.6299070000005</c:v>
                </c:pt>
                <c:pt idx="3">
                  <c:v>2500.743132000001</c:v>
                </c:pt>
                <c:pt idx="4">
                  <c:v>2281.0711150000002</c:v>
                </c:pt>
                <c:pt idx="5">
                  <c:v>1887.8724639999998</c:v>
                </c:pt>
                <c:pt idx="6">
                  <c:v>2005.5774800000002</c:v>
                </c:pt>
                <c:pt idx="7">
                  <c:v>2064.616458</c:v>
                </c:pt>
                <c:pt idx="8">
                  <c:v>1982.7488899999998</c:v>
                </c:pt>
                <c:pt idx="9">
                  <c:v>2355.4775679999989</c:v>
                </c:pt>
                <c:pt idx="10">
                  <c:v>2947.5272049999985</c:v>
                </c:pt>
                <c:pt idx="11">
                  <c:v>3297.4094949999994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6A-4182-821D-07A924959D79}"/>
            </c:ext>
          </c:extLst>
        </c:ser>
        <c:ser>
          <c:idx val="13"/>
          <c:order val="13"/>
          <c:tx>
            <c:strRef>
              <c:f>'4.2'!$A$20</c:f>
              <c:strCache>
                <c:ptCount val="1"/>
                <c:pt idx="0">
                  <c:v>Zlínský kraj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val>
            <c:numRef>
              <c:f>'4.2'!$B$20:$M$20</c:f>
              <c:numCache>
                <c:formatCode>#\ ##0.0</c:formatCode>
                <c:ptCount val="12"/>
                <c:pt idx="0">
                  <c:v>832.11920599999962</c:v>
                </c:pt>
                <c:pt idx="1">
                  <c:v>728.96310900000014</c:v>
                </c:pt>
                <c:pt idx="2">
                  <c:v>620.0490860000001</c:v>
                </c:pt>
                <c:pt idx="3">
                  <c:v>468.77442400000001</c:v>
                </c:pt>
                <c:pt idx="4">
                  <c:v>444.85673899999995</c:v>
                </c:pt>
                <c:pt idx="5">
                  <c:v>332.97327800000011</c:v>
                </c:pt>
                <c:pt idx="6">
                  <c:v>338.68846799999994</c:v>
                </c:pt>
                <c:pt idx="7">
                  <c:v>304.000381</c:v>
                </c:pt>
                <c:pt idx="8">
                  <c:v>356.96166199999993</c:v>
                </c:pt>
                <c:pt idx="9">
                  <c:v>533.69063500000004</c:v>
                </c:pt>
                <c:pt idx="10">
                  <c:v>629.21735799999999</c:v>
                </c:pt>
                <c:pt idx="11">
                  <c:v>697.52060900000004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6A-4182-821D-07A92495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913536"/>
        <c:axId val="230915072"/>
      </c:barChart>
      <c:catAx>
        <c:axId val="230913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915072"/>
        <c:crosses val="autoZero"/>
        <c:auto val="1"/>
        <c:lblAlgn val="ctr"/>
        <c:lblOffset val="100"/>
        <c:noMultiLvlLbl val="0"/>
      </c:catAx>
      <c:valAx>
        <c:axId val="230915072"/>
        <c:scaling>
          <c:orientation val="minMax"/>
          <c:max val="200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913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'14.8'!$L$19:$L$26</c:f>
              <c:numCache>
                <c:formatCode>General</c:formatCode>
                <c:ptCount val="8"/>
              </c:numCache>
            </c:numRef>
          </c:cat>
          <c:val>
            <c:numRef>
              <c:f>'14.8'!$M$19:$M$26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CF2-4986-BA65-CA71F5D8D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26336"/>
        <c:axId val="239327872"/>
      </c:barChart>
      <c:catAx>
        <c:axId val="23932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327872"/>
        <c:crosses val="autoZero"/>
        <c:auto val="1"/>
        <c:lblAlgn val="ctr"/>
        <c:lblOffset val="100"/>
        <c:noMultiLvlLbl val="0"/>
      </c:catAx>
      <c:valAx>
        <c:axId val="2393278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3263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4091-431D-A8B3-D9803D311F40}"/>
              </c:ext>
            </c:extLst>
          </c:dPt>
          <c:cat>
            <c:numRef>
              <c:f>'14.9'!$J$19:$J$26</c:f>
              <c:numCache>
                <c:formatCode>General</c:formatCode>
                <c:ptCount val="8"/>
              </c:numCache>
            </c:numRef>
          </c:cat>
          <c:val>
            <c:numRef>
              <c:f>'14.9'!$K$19:$K$26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4091-431D-A8B3-D9803D31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'14.9'!$H$19:$H$22</c:f>
              <c:numCache>
                <c:formatCode>0.0</c:formatCode>
                <c:ptCount val="4"/>
              </c:numCache>
            </c:numRef>
          </c:cat>
          <c:val>
            <c:numRef>
              <c:f>'14.9'!$I$19:$I$22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149-4519-A948-13538D1F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689216"/>
        <c:axId val="273727872"/>
      </c:barChart>
      <c:catAx>
        <c:axId val="2736892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727872"/>
        <c:crosses val="autoZero"/>
        <c:auto val="1"/>
        <c:lblAlgn val="ctr"/>
        <c:lblOffset val="100"/>
        <c:noMultiLvlLbl val="0"/>
      </c:catAx>
      <c:valAx>
        <c:axId val="2737278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6892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'14.9'!$H$31:$H$38</c:f>
              <c:numCache>
                <c:formatCode>General</c:formatCode>
                <c:ptCount val="8"/>
              </c:numCache>
            </c:numRef>
          </c:cat>
          <c:val>
            <c:numRef>
              <c:f>'14.9'!$I$31:$I$38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65-42E2-9A82-93FAD9E4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68832"/>
        <c:axId val="273770368"/>
      </c:barChart>
      <c:catAx>
        <c:axId val="27376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770368"/>
        <c:crosses val="autoZero"/>
        <c:auto val="1"/>
        <c:lblAlgn val="ctr"/>
        <c:lblOffset val="100"/>
        <c:noMultiLvlLbl val="0"/>
      </c:catAx>
      <c:valAx>
        <c:axId val="2737703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7688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932-44E0-848B-781B20C8C87C}"/>
            </c:ext>
          </c:extLst>
        </c:ser>
        <c:ser>
          <c:idx val="1"/>
          <c:order val="1"/>
          <c:tx>
            <c:strRef>
              <c:f>'14.9'!$J$32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932-44E0-848B-781B20C8C87C}"/>
            </c:ext>
          </c:extLst>
        </c:ser>
        <c:ser>
          <c:idx val="2"/>
          <c:order val="2"/>
          <c:tx>
            <c:strRef>
              <c:f>'14.9'!$J$33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932-44E0-848B-781B20C8C87C}"/>
            </c:ext>
          </c:extLst>
        </c:ser>
        <c:ser>
          <c:idx val="3"/>
          <c:order val="3"/>
          <c:tx>
            <c:strRef>
              <c:f>'14.9'!$J$34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4932-44E0-848B-781B20C8C87C}"/>
            </c:ext>
          </c:extLst>
        </c:ser>
        <c:ser>
          <c:idx val="4"/>
          <c:order val="4"/>
          <c:tx>
            <c:strRef>
              <c:f>'14.9'!$J$35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4932-44E0-848B-781B20C8C87C}"/>
            </c:ext>
          </c:extLst>
        </c:ser>
        <c:ser>
          <c:idx val="5"/>
          <c:order val="5"/>
          <c:tx>
            <c:strRef>
              <c:f>'14.9'!$J$36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4932-44E0-848B-781B20C8C87C}"/>
            </c:ext>
          </c:extLst>
        </c:ser>
        <c:ser>
          <c:idx val="6"/>
          <c:order val="6"/>
          <c:tx>
            <c:strRef>
              <c:f>'14.9'!$J$37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4932-44E0-848B-781B20C8C87C}"/>
            </c:ext>
          </c:extLst>
        </c:ser>
        <c:ser>
          <c:idx val="7"/>
          <c:order val="7"/>
          <c:tx>
            <c:strRef>
              <c:f>'14.9'!$J$38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4932-44E0-848B-781B20C8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877248"/>
        <c:axId val="273887232"/>
      </c:barChart>
      <c:catAx>
        <c:axId val="27387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887232"/>
        <c:crosses val="autoZero"/>
        <c:auto val="1"/>
        <c:lblAlgn val="ctr"/>
        <c:lblOffset val="100"/>
        <c:noMultiLvlLbl val="0"/>
      </c:catAx>
      <c:valAx>
        <c:axId val="273887232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87724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'14.9'!$L$19:$L$26</c:f>
              <c:numCache>
                <c:formatCode>General</c:formatCode>
                <c:ptCount val="8"/>
              </c:numCache>
            </c:numRef>
          </c:cat>
          <c:val>
            <c:numRef>
              <c:f>'14.9'!$M$19:$M$26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990-4CAA-BC17-3581B0BC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28960"/>
        <c:axId val="273930496"/>
      </c:barChart>
      <c:catAx>
        <c:axId val="27392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73930496"/>
        <c:crosses val="autoZero"/>
        <c:auto val="1"/>
        <c:lblAlgn val="ctr"/>
        <c:lblOffset val="100"/>
        <c:noMultiLvlLbl val="0"/>
      </c:catAx>
      <c:valAx>
        <c:axId val="2739304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739289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866-486B-92CE-D6F802979A99}"/>
              </c:ext>
            </c:extLst>
          </c:dPt>
          <c:cat>
            <c:numRef>
              <c:f>'14.10'!$J$19:$J$26</c:f>
              <c:numCache>
                <c:formatCode>General</c:formatCode>
                <c:ptCount val="8"/>
              </c:numCache>
            </c:numRef>
          </c:cat>
          <c:val>
            <c:numRef>
              <c:f>'14.10'!$K$19:$K$26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866-486B-92CE-D6F802979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'14.10'!$H$19:$H$22</c:f>
              <c:numCache>
                <c:formatCode>0.0</c:formatCode>
                <c:ptCount val="4"/>
              </c:numCache>
            </c:numRef>
          </c:cat>
          <c:val>
            <c:numRef>
              <c:f>'14.10'!$I$19:$I$22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A2E-4F2E-9540-E0F0730E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46016"/>
        <c:axId val="233447808"/>
      </c:barChart>
      <c:catAx>
        <c:axId val="2334460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447808"/>
        <c:crosses val="autoZero"/>
        <c:auto val="1"/>
        <c:lblAlgn val="ctr"/>
        <c:lblOffset val="100"/>
        <c:noMultiLvlLbl val="0"/>
      </c:catAx>
      <c:valAx>
        <c:axId val="2334478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4460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'14.10'!$H$31:$H$38</c:f>
              <c:numCache>
                <c:formatCode>General</c:formatCode>
                <c:ptCount val="8"/>
              </c:numCache>
            </c:numRef>
          </c:cat>
          <c:val>
            <c:numRef>
              <c:f>'14.10'!$I$31:$I$38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258-41E0-BDFA-95DDE87F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68288"/>
        <c:axId val="233469824"/>
      </c:barChart>
      <c:catAx>
        <c:axId val="23346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469824"/>
        <c:crosses val="autoZero"/>
        <c:auto val="1"/>
        <c:lblAlgn val="ctr"/>
        <c:lblOffset val="100"/>
        <c:noMultiLvlLbl val="0"/>
      </c:catAx>
      <c:valAx>
        <c:axId val="2334698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4682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A15-437A-AFEC-F67B4F4772C2}"/>
            </c:ext>
          </c:extLst>
        </c:ser>
        <c:ser>
          <c:idx val="1"/>
          <c:order val="1"/>
          <c:tx>
            <c:strRef>
              <c:f>'14.10'!$J$32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BA15-437A-AFEC-F67B4F4772C2}"/>
            </c:ext>
          </c:extLst>
        </c:ser>
        <c:ser>
          <c:idx val="2"/>
          <c:order val="2"/>
          <c:tx>
            <c:strRef>
              <c:f>'14.10'!$J$33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BA15-437A-AFEC-F67B4F4772C2}"/>
            </c:ext>
          </c:extLst>
        </c:ser>
        <c:ser>
          <c:idx val="3"/>
          <c:order val="3"/>
          <c:tx>
            <c:strRef>
              <c:f>'14.10'!$J$34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BA15-437A-AFEC-F67B4F4772C2}"/>
            </c:ext>
          </c:extLst>
        </c:ser>
        <c:ser>
          <c:idx val="4"/>
          <c:order val="4"/>
          <c:tx>
            <c:strRef>
              <c:f>'14.10'!$J$35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BA15-437A-AFEC-F67B4F4772C2}"/>
            </c:ext>
          </c:extLst>
        </c:ser>
        <c:ser>
          <c:idx val="5"/>
          <c:order val="5"/>
          <c:tx>
            <c:strRef>
              <c:f>'14.10'!$J$36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BA15-437A-AFEC-F67B4F4772C2}"/>
            </c:ext>
          </c:extLst>
        </c:ser>
        <c:ser>
          <c:idx val="6"/>
          <c:order val="6"/>
          <c:tx>
            <c:strRef>
              <c:f>'14.10'!$J$37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BA15-437A-AFEC-F67B4F4772C2}"/>
            </c:ext>
          </c:extLst>
        </c:ser>
        <c:ser>
          <c:idx val="7"/>
          <c:order val="7"/>
          <c:tx>
            <c:strRef>
              <c:f>'14.10'!$J$38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BA15-437A-AFEC-F67B4F47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941888"/>
        <c:axId val="239951872"/>
      </c:barChart>
      <c:catAx>
        <c:axId val="2399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951872"/>
        <c:crosses val="autoZero"/>
        <c:auto val="1"/>
        <c:lblAlgn val="ctr"/>
        <c:lblOffset val="100"/>
        <c:noMultiLvlLbl val="0"/>
      </c:catAx>
      <c:valAx>
        <c:axId val="23995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94188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>
                <a:solidFill>
                  <a:schemeClr val="accent1"/>
                </a:solidFill>
              </a:rPr>
              <a:t>Výroba tepla brutto v krajích ČR </a:t>
            </a:r>
            <a:r>
              <a:rPr lang="en-US" sz="1000">
                <a:solidFill>
                  <a:schemeClr val="accent1"/>
                </a:solidFill>
              </a:rPr>
              <a:t>(</a:t>
            </a:r>
            <a:r>
              <a:rPr lang="cs-CZ" sz="1000">
                <a:solidFill>
                  <a:schemeClr val="accent1"/>
                </a:solidFill>
              </a:rPr>
              <a:t>TJ</a:t>
            </a:r>
            <a:r>
              <a:rPr lang="en-US" sz="1000">
                <a:solidFill>
                  <a:schemeClr val="accent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9.5246358349698951E-4"/>
          <c:y val="1.922595109796076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'4.3'!$A$5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'4.3'!$B$5:$O$5</c:f>
              <c:numCache>
                <c:formatCode>#\ ##0.0</c:formatCode>
                <c:ptCount val="14"/>
                <c:pt idx="0">
                  <c:v>0</c:v>
                </c:pt>
                <c:pt idx="1">
                  <c:v>791.01345800000001</c:v>
                </c:pt>
                <c:pt idx="2">
                  <c:v>247.78857500000001</c:v>
                </c:pt>
                <c:pt idx="3">
                  <c:v>155.40537</c:v>
                </c:pt>
                <c:pt idx="4">
                  <c:v>438.67791</c:v>
                </c:pt>
                <c:pt idx="5">
                  <c:v>339.63782700000007</c:v>
                </c:pt>
                <c:pt idx="6">
                  <c:v>2.4848400000000002</c:v>
                </c:pt>
                <c:pt idx="7">
                  <c:v>1607.9925449999998</c:v>
                </c:pt>
                <c:pt idx="8">
                  <c:v>25.942344999999996</c:v>
                </c:pt>
                <c:pt idx="9">
                  <c:v>39.326016000000003</c:v>
                </c:pt>
                <c:pt idx="10">
                  <c:v>526.87248299999999</c:v>
                </c:pt>
                <c:pt idx="11">
                  <c:v>683.94121400000006</c:v>
                </c:pt>
                <c:pt idx="12">
                  <c:v>2627.9230940000007</c:v>
                </c:pt>
                <c:pt idx="13">
                  <c:v>312.39199200000002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A35-B978-FEC626290C06}"/>
            </c:ext>
          </c:extLst>
        </c:ser>
        <c:ser>
          <c:idx val="1"/>
          <c:order val="1"/>
          <c:tx>
            <c:strRef>
              <c:f>'4.3'!$A$6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'4.3'!$B$6:$O$6</c:f>
              <c:numCache>
                <c:formatCode>#\ ##0.0</c:formatCode>
                <c:ptCount val="14"/>
                <c:pt idx="0">
                  <c:v>49.26</c:v>
                </c:pt>
                <c:pt idx="1">
                  <c:v>110.37904400000004</c:v>
                </c:pt>
                <c:pt idx="2">
                  <c:v>85.43916700000004</c:v>
                </c:pt>
                <c:pt idx="3">
                  <c:v>13.107194</c:v>
                </c:pt>
                <c:pt idx="4">
                  <c:v>172.98244900000014</c:v>
                </c:pt>
                <c:pt idx="5">
                  <c:v>112.23117699999995</c:v>
                </c:pt>
                <c:pt idx="6">
                  <c:v>10.527141000000002</c:v>
                </c:pt>
                <c:pt idx="7">
                  <c:v>74.733700999999996</c:v>
                </c:pt>
                <c:pt idx="8">
                  <c:v>99.884987000000024</c:v>
                </c:pt>
                <c:pt idx="9">
                  <c:v>110.75154400000001</c:v>
                </c:pt>
                <c:pt idx="10">
                  <c:v>95.679590000000019</c:v>
                </c:pt>
                <c:pt idx="11">
                  <c:v>136.84298999999996</c:v>
                </c:pt>
                <c:pt idx="12">
                  <c:v>26.261085999999995</c:v>
                </c:pt>
                <c:pt idx="13">
                  <c:v>45.23346999999999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7-4A35-B978-FEC626290C06}"/>
            </c:ext>
          </c:extLst>
        </c:ser>
        <c:ser>
          <c:idx val="2"/>
          <c:order val="2"/>
          <c:tx>
            <c:strRef>
              <c:f>'4.3'!$A$7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'4.3'!$B$7:$O$7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6.5549999999999997E-2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2408.5847220000001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1.13771</c:v>
                </c:pt>
                <c:pt idx="13">
                  <c:v>44.728160000000003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7-4A35-B978-FEC626290C06}"/>
            </c:ext>
          </c:extLst>
        </c:ser>
        <c:ser>
          <c:idx val="3"/>
          <c:order val="3"/>
          <c:tx>
            <c:strRef>
              <c:f>'4.3'!$A$8</c:f>
              <c:strCache>
                <c:ptCount val="1"/>
                <c:pt idx="0">
                  <c:v>Elektrická energie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'4.3'!$B$8:$O$8</c:f>
              <c:numCache>
                <c:formatCode>#\ ##0.0</c:formatCode>
                <c:ptCount val="14"/>
                <c:pt idx="0">
                  <c:v>0</c:v>
                </c:pt>
                <c:pt idx="1">
                  <c:v>3.5400000000000002E-3</c:v>
                </c:pt>
                <c:pt idx="2">
                  <c:v>1.1690239999999998</c:v>
                </c:pt>
                <c:pt idx="3">
                  <c:v>0</c:v>
                </c:pt>
                <c:pt idx="4">
                  <c:v>9.8729999999999998E-2</c:v>
                </c:pt>
                <c:pt idx="5">
                  <c:v>9.2099999999999987E-2</c:v>
                </c:pt>
                <c:pt idx="6">
                  <c:v>3.5099999999999999E-2</c:v>
                </c:pt>
                <c:pt idx="7">
                  <c:v>0</c:v>
                </c:pt>
                <c:pt idx="8">
                  <c:v>0</c:v>
                </c:pt>
                <c:pt idx="9">
                  <c:v>2.9924200000000001</c:v>
                </c:pt>
                <c:pt idx="10">
                  <c:v>1.0671299999999999</c:v>
                </c:pt>
                <c:pt idx="11">
                  <c:v>5.1218860000000008</c:v>
                </c:pt>
                <c:pt idx="12">
                  <c:v>0.25978999999999997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A35-B978-FEC626290C06}"/>
            </c:ext>
          </c:extLst>
        </c:ser>
        <c:ser>
          <c:idx val="4"/>
          <c:order val="4"/>
          <c:tx>
            <c:strRef>
              <c:f>'4.3'!$A$9</c:f>
              <c:strCache>
                <c:ptCount val="1"/>
                <c:pt idx="0">
                  <c:v>Energie prostředí (tepelné čerpadlo)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'4.3'!$B$9:$O$9</c:f>
              <c:numCache>
                <c:formatCode>#\ ##0.0</c:formatCode>
                <c:ptCount val="14"/>
                <c:pt idx="0">
                  <c:v>5.9997100000000003</c:v>
                </c:pt>
                <c:pt idx="1">
                  <c:v>0</c:v>
                </c:pt>
                <c:pt idx="2">
                  <c:v>0</c:v>
                </c:pt>
                <c:pt idx="3">
                  <c:v>0.70643699999999998</c:v>
                </c:pt>
                <c:pt idx="4">
                  <c:v>0.34372000000000003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0.505</c:v>
                </c:pt>
                <c:pt idx="11">
                  <c:v>0</c:v>
                </c:pt>
                <c:pt idx="12">
                  <c:v>1.2926</c:v>
                </c:pt>
                <c:pt idx="13">
                  <c:v>1.2934300000000001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37-4A35-B978-FEC626290C06}"/>
            </c:ext>
          </c:extLst>
        </c:ser>
        <c:ser>
          <c:idx val="5"/>
          <c:order val="5"/>
          <c:tx>
            <c:strRef>
              <c:f>'4.3'!$A$10</c:f>
              <c:strCache>
                <c:ptCount val="1"/>
                <c:pt idx="0">
                  <c:v>Energie Slunce (solární kolektor)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'4.3'!$B$10:$O$10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1.5633999999999999E-2</c:v>
                </c:pt>
                <c:pt idx="4">
                  <c:v>1.66E-2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6.0000000000000001E-3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37-4A35-B978-FEC626290C06}"/>
            </c:ext>
          </c:extLst>
        </c:ser>
        <c:ser>
          <c:idx val="6"/>
          <c:order val="6"/>
          <c:tx>
            <c:strRef>
              <c:f>'4.3'!$A$11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'4.3'!$B$11:$O$11</c:f>
              <c:numCache>
                <c:formatCode>#\ ##0.0</c:formatCode>
                <c:ptCount val="14"/>
                <c:pt idx="0">
                  <c:v>0</c:v>
                </c:pt>
                <c:pt idx="1">
                  <c:v>601.15113099999996</c:v>
                </c:pt>
                <c:pt idx="2">
                  <c:v>5.20174</c:v>
                </c:pt>
                <c:pt idx="3">
                  <c:v>1214.9884900000002</c:v>
                </c:pt>
                <c:pt idx="4">
                  <c:v>107.442922</c:v>
                </c:pt>
                <c:pt idx="5">
                  <c:v>289.3005</c:v>
                </c:pt>
                <c:pt idx="6">
                  <c:v>27.962406000000001</c:v>
                </c:pt>
                <c:pt idx="7">
                  <c:v>147.68231</c:v>
                </c:pt>
                <c:pt idx="8">
                  <c:v>627.371354</c:v>
                </c:pt>
                <c:pt idx="9">
                  <c:v>1702.855693</c:v>
                </c:pt>
                <c:pt idx="10">
                  <c:v>821.8860249999999</c:v>
                </c:pt>
                <c:pt idx="11">
                  <c:v>4248.4676689999997</c:v>
                </c:pt>
                <c:pt idx="12">
                  <c:v>4894.9108569999999</c:v>
                </c:pt>
                <c:pt idx="13">
                  <c:v>466.43248800000003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37-4A35-B978-FEC626290C06}"/>
            </c:ext>
          </c:extLst>
        </c:ser>
        <c:ser>
          <c:idx val="7"/>
          <c:order val="7"/>
          <c:tx>
            <c:strRef>
              <c:f>'4.3'!$A$12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'4.3'!$B$12:$O$12</c:f>
              <c:numCache>
                <c:formatCode>#\ ##0.0</c:formatCode>
                <c:ptCount val="14"/>
                <c:pt idx="0">
                  <c:v>0</c:v>
                </c:pt>
                <c:pt idx="1">
                  <c:v>430.714</c:v>
                </c:pt>
                <c:pt idx="2">
                  <c:v>0</c:v>
                </c:pt>
                <c:pt idx="3">
                  <c:v>0</c:v>
                </c:pt>
                <c:pt idx="4">
                  <c:v>130.49100000000001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37-4A35-B978-FEC626290C06}"/>
            </c:ext>
          </c:extLst>
        </c:ser>
        <c:ser>
          <c:idx val="8"/>
          <c:order val="8"/>
          <c:tx>
            <c:strRef>
              <c:f>'4.3'!$A$13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'4.3'!$B$13:$O$13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37-4A35-B978-FEC626290C06}"/>
            </c:ext>
          </c:extLst>
        </c:ser>
        <c:ser>
          <c:idx val="9"/>
          <c:order val="9"/>
          <c:tx>
            <c:strRef>
              <c:f>'4.3'!$A$14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'4.3'!$B$14:$O$14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26.347052999999999</c:v>
                </c:pt>
                <c:pt idx="3">
                  <c:v>2.3851999999999998</c:v>
                </c:pt>
                <c:pt idx="4">
                  <c:v>6.1360000000000001</c:v>
                </c:pt>
                <c:pt idx="5">
                  <c:v>0</c:v>
                </c:pt>
                <c:pt idx="6">
                  <c:v>3.3380000000000001</c:v>
                </c:pt>
                <c:pt idx="7">
                  <c:v>400.85068999999999</c:v>
                </c:pt>
                <c:pt idx="8">
                  <c:v>189.97957099999999</c:v>
                </c:pt>
                <c:pt idx="9">
                  <c:v>36.575000000000003</c:v>
                </c:pt>
                <c:pt idx="10">
                  <c:v>0</c:v>
                </c:pt>
                <c:pt idx="11">
                  <c:v>733.37199999999996</c:v>
                </c:pt>
                <c:pt idx="12">
                  <c:v>374.16619000000003</c:v>
                </c:pt>
                <c:pt idx="13">
                  <c:v>79.188000000000002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37-4A35-B978-FEC626290C06}"/>
            </c:ext>
          </c:extLst>
        </c:ser>
        <c:ser>
          <c:idx val="10"/>
          <c:order val="10"/>
          <c:tx>
            <c:strRef>
              <c:f>'4.3'!$A$15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'4.3'!$B$15:$O$15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10.863189999999999</c:v>
                </c:pt>
                <c:pt idx="12">
                  <c:v>0</c:v>
                </c:pt>
                <c:pt idx="13">
                  <c:v>91.629000000000005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37-4A35-B978-FEC626290C06}"/>
            </c:ext>
          </c:extLst>
        </c:ser>
        <c:ser>
          <c:idx val="11"/>
          <c:order val="11"/>
          <c:tx>
            <c:strRef>
              <c:f>'4.3'!$A$16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'4.3'!$B$16:$O$16</c:f>
              <c:numCache>
                <c:formatCode>#\ ##0.0</c:formatCode>
                <c:ptCount val="14"/>
                <c:pt idx="0">
                  <c:v>282.90648999999996</c:v>
                </c:pt>
                <c:pt idx="1">
                  <c:v>2.2038479999999998</c:v>
                </c:pt>
                <c:pt idx="2">
                  <c:v>401.41899999999998</c:v>
                </c:pt>
                <c:pt idx="3">
                  <c:v>0</c:v>
                </c:pt>
                <c:pt idx="4">
                  <c:v>3.7942429999999994</c:v>
                </c:pt>
                <c:pt idx="5">
                  <c:v>0</c:v>
                </c:pt>
                <c:pt idx="6">
                  <c:v>152.28216899999998</c:v>
                </c:pt>
                <c:pt idx="7">
                  <c:v>46.774918999999997</c:v>
                </c:pt>
                <c:pt idx="8">
                  <c:v>149.398582</c:v>
                </c:pt>
                <c:pt idx="9">
                  <c:v>0</c:v>
                </c:pt>
                <c:pt idx="10">
                  <c:v>107.00607600000001</c:v>
                </c:pt>
                <c:pt idx="11">
                  <c:v>23.103999999999999</c:v>
                </c:pt>
                <c:pt idx="12">
                  <c:v>0</c:v>
                </c:pt>
                <c:pt idx="13">
                  <c:v>21.1951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37-4A35-B978-FEC626290C06}"/>
            </c:ext>
          </c:extLst>
        </c:ser>
        <c:ser>
          <c:idx val="12"/>
          <c:order val="12"/>
          <c:tx>
            <c:strRef>
              <c:f>'4.3'!$A$17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'4.3'!$B$17:$O$17</c:f>
              <c:numCache>
                <c:formatCode>#\ ##0.0</c:formatCode>
                <c:ptCount val="14"/>
                <c:pt idx="0">
                  <c:v>0</c:v>
                </c:pt>
                <c:pt idx="1">
                  <c:v>0.29673699999999997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915.11206000000004</c:v>
                </c:pt>
                <c:pt idx="8">
                  <c:v>0.164184</c:v>
                </c:pt>
                <c:pt idx="9">
                  <c:v>0</c:v>
                </c:pt>
                <c:pt idx="10">
                  <c:v>0.12</c:v>
                </c:pt>
                <c:pt idx="11">
                  <c:v>193.06739999999999</c:v>
                </c:pt>
                <c:pt idx="12">
                  <c:v>239.75800000000001</c:v>
                </c:pt>
                <c:pt idx="13">
                  <c:v>334.371286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37-4A35-B978-FEC626290C06}"/>
            </c:ext>
          </c:extLst>
        </c:ser>
        <c:ser>
          <c:idx val="13"/>
          <c:order val="13"/>
          <c:tx>
            <c:strRef>
              <c:f>'4.3'!$A$18</c:f>
              <c:strCache>
                <c:ptCount val="1"/>
                <c:pt idx="0">
                  <c:v>Ostatní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'4.3'!$B$18:$O$18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37-4A35-B978-FEC626290C06}"/>
            </c:ext>
          </c:extLst>
        </c:ser>
        <c:ser>
          <c:idx val="14"/>
          <c:order val="14"/>
          <c:tx>
            <c:strRef>
              <c:f>'4.3'!$A$19</c:f>
              <c:strCache>
                <c:ptCount val="1"/>
                <c:pt idx="0">
                  <c:v>Topné oleje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'4.3'!$B$19:$O$19</c:f>
              <c:numCache>
                <c:formatCode>#\ ##0.0</c:formatCode>
                <c:ptCount val="14"/>
                <c:pt idx="0">
                  <c:v>0</c:v>
                </c:pt>
                <c:pt idx="1">
                  <c:v>7.7850350000000006</c:v>
                </c:pt>
                <c:pt idx="2">
                  <c:v>0.20240900000000003</c:v>
                </c:pt>
                <c:pt idx="3">
                  <c:v>0</c:v>
                </c:pt>
                <c:pt idx="4">
                  <c:v>0.28291499999999997</c:v>
                </c:pt>
                <c:pt idx="5">
                  <c:v>2.5838700000000001</c:v>
                </c:pt>
                <c:pt idx="6">
                  <c:v>1.0813049999999997</c:v>
                </c:pt>
                <c:pt idx="7">
                  <c:v>35.325977000000002</c:v>
                </c:pt>
                <c:pt idx="8">
                  <c:v>5.2790019999999993</c:v>
                </c:pt>
                <c:pt idx="9">
                  <c:v>0.74690400000000001</c:v>
                </c:pt>
                <c:pt idx="10">
                  <c:v>0.132049</c:v>
                </c:pt>
                <c:pt idx="11">
                  <c:v>9.2248999999999999</c:v>
                </c:pt>
                <c:pt idx="12">
                  <c:v>2.5841069999999999</c:v>
                </c:pt>
                <c:pt idx="13">
                  <c:v>0.26261699999999999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37-4A35-B978-FEC626290C06}"/>
            </c:ext>
          </c:extLst>
        </c:ser>
        <c:ser>
          <c:idx val="15"/>
          <c:order val="15"/>
          <c:tx>
            <c:strRef>
              <c:f>'4.3'!$A$20</c:f>
              <c:strCache>
                <c:ptCount val="1"/>
                <c:pt idx="0">
                  <c:v>Zemní plyn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'4.3'!$B$20:$O$20</c:f>
              <c:numCache>
                <c:formatCode>#\ ##0.0</c:formatCode>
                <c:ptCount val="14"/>
                <c:pt idx="0">
                  <c:v>1246.6342989999994</c:v>
                </c:pt>
                <c:pt idx="1">
                  <c:v>222.49384800000013</c:v>
                </c:pt>
                <c:pt idx="2">
                  <c:v>1509.0014000000008</c:v>
                </c:pt>
                <c:pt idx="3">
                  <c:v>387.95462500000008</c:v>
                </c:pt>
                <c:pt idx="4">
                  <c:v>278.42694399999988</c:v>
                </c:pt>
                <c:pt idx="5">
                  <c:v>743.74229800000023</c:v>
                </c:pt>
                <c:pt idx="6">
                  <c:v>527.55848299999991</c:v>
                </c:pt>
                <c:pt idx="7">
                  <c:v>1203.124691</c:v>
                </c:pt>
                <c:pt idx="8">
                  <c:v>962.90242699999999</c:v>
                </c:pt>
                <c:pt idx="9">
                  <c:v>158.82198199999999</c:v>
                </c:pt>
                <c:pt idx="10">
                  <c:v>294.61018199999995</c:v>
                </c:pt>
                <c:pt idx="11">
                  <c:v>1951.3275170000009</c:v>
                </c:pt>
                <c:pt idx="12">
                  <c:v>432.11483399999997</c:v>
                </c:pt>
                <c:pt idx="13">
                  <c:v>463.70305900000011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37-4A35-B978-FEC62629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081856"/>
        <c:axId val="231083392"/>
      </c:barChart>
      <c:catAx>
        <c:axId val="231081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31083392"/>
        <c:crosses val="autoZero"/>
        <c:auto val="1"/>
        <c:lblAlgn val="ctr"/>
        <c:lblOffset val="100"/>
        <c:noMultiLvlLbl val="0"/>
      </c:catAx>
      <c:valAx>
        <c:axId val="23108339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081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'14.10'!$L$19:$L$26</c:f>
              <c:numCache>
                <c:formatCode>General</c:formatCode>
                <c:ptCount val="8"/>
              </c:numCache>
            </c:numRef>
          </c:cat>
          <c:val>
            <c:numRef>
              <c:f>'14.10'!$M$19:$M$26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3D2-4185-9911-1AA78E8A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985408"/>
        <c:axId val="239986944"/>
      </c:barChart>
      <c:catAx>
        <c:axId val="23998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986944"/>
        <c:crosses val="autoZero"/>
        <c:auto val="1"/>
        <c:lblAlgn val="ctr"/>
        <c:lblOffset val="100"/>
        <c:noMultiLvlLbl val="0"/>
      </c:catAx>
      <c:valAx>
        <c:axId val="2399869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9854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38CE-44D1-85D7-94C1CC5A2F72}"/>
              </c:ext>
            </c:extLst>
          </c:dPt>
          <c:cat>
            <c:numRef>
              <c:f>'14.11'!$J$19:$J$26</c:f>
              <c:numCache>
                <c:formatCode>General</c:formatCode>
                <c:ptCount val="8"/>
              </c:numCache>
            </c:numRef>
          </c:cat>
          <c:val>
            <c:numRef>
              <c:f>'14.11'!$K$19:$K$26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38CE-44D1-85D7-94C1CC5A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'14.11'!$H$19:$H$22</c:f>
              <c:numCache>
                <c:formatCode>0.0</c:formatCode>
                <c:ptCount val="4"/>
              </c:numCache>
            </c:numRef>
          </c:cat>
          <c:val>
            <c:numRef>
              <c:f>'14.11'!$I$19:$I$22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067-45B0-B91B-8BE079E2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414080"/>
        <c:axId val="282444544"/>
      </c:barChart>
      <c:catAx>
        <c:axId val="28241408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2444544"/>
        <c:crosses val="autoZero"/>
        <c:auto val="1"/>
        <c:lblAlgn val="ctr"/>
        <c:lblOffset val="100"/>
        <c:noMultiLvlLbl val="0"/>
      </c:catAx>
      <c:valAx>
        <c:axId val="2824445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24140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'14.11'!$H$31:$H$38</c:f>
              <c:numCache>
                <c:formatCode>General</c:formatCode>
                <c:ptCount val="8"/>
              </c:numCache>
            </c:numRef>
          </c:cat>
          <c:val>
            <c:numRef>
              <c:f>'14.11'!$I$31:$I$38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B9A4-4520-8A93-B59E49D1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469120"/>
        <c:axId val="282470656"/>
      </c:barChart>
      <c:catAx>
        <c:axId val="28246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2470656"/>
        <c:crosses val="autoZero"/>
        <c:auto val="1"/>
        <c:lblAlgn val="ctr"/>
        <c:lblOffset val="100"/>
        <c:noMultiLvlLbl val="0"/>
      </c:catAx>
      <c:valAx>
        <c:axId val="2824706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2469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8D9-4205-8FFE-D75120B2EB3F}"/>
            </c:ext>
          </c:extLst>
        </c:ser>
        <c:ser>
          <c:idx val="1"/>
          <c:order val="1"/>
          <c:tx>
            <c:strRef>
              <c:f>'14.11'!$J$32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D8D9-4205-8FFE-D75120B2EB3F}"/>
            </c:ext>
          </c:extLst>
        </c:ser>
        <c:ser>
          <c:idx val="2"/>
          <c:order val="2"/>
          <c:tx>
            <c:strRef>
              <c:f>'14.11'!$J$33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D8D9-4205-8FFE-D75120B2EB3F}"/>
            </c:ext>
          </c:extLst>
        </c:ser>
        <c:ser>
          <c:idx val="3"/>
          <c:order val="3"/>
          <c:tx>
            <c:strRef>
              <c:f>'14.11'!$J$34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D8D9-4205-8FFE-D75120B2EB3F}"/>
            </c:ext>
          </c:extLst>
        </c:ser>
        <c:ser>
          <c:idx val="4"/>
          <c:order val="4"/>
          <c:tx>
            <c:strRef>
              <c:f>'14.11'!$J$35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D8D9-4205-8FFE-D75120B2EB3F}"/>
            </c:ext>
          </c:extLst>
        </c:ser>
        <c:ser>
          <c:idx val="5"/>
          <c:order val="5"/>
          <c:tx>
            <c:strRef>
              <c:f>'14.11'!$J$36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D8D9-4205-8FFE-D75120B2EB3F}"/>
            </c:ext>
          </c:extLst>
        </c:ser>
        <c:ser>
          <c:idx val="6"/>
          <c:order val="6"/>
          <c:tx>
            <c:strRef>
              <c:f>'14.11'!$J$37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D8D9-4205-8FFE-D75120B2EB3F}"/>
            </c:ext>
          </c:extLst>
        </c:ser>
        <c:ser>
          <c:idx val="7"/>
          <c:order val="7"/>
          <c:tx>
            <c:strRef>
              <c:f>'14.11'!$J$38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D8D9-4205-8FFE-D75120B2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520192"/>
        <c:axId val="284635520"/>
      </c:barChart>
      <c:catAx>
        <c:axId val="28252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635520"/>
        <c:crosses val="autoZero"/>
        <c:auto val="1"/>
        <c:lblAlgn val="ctr"/>
        <c:lblOffset val="100"/>
        <c:noMultiLvlLbl val="0"/>
      </c:catAx>
      <c:valAx>
        <c:axId val="28463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252019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'14.11'!$L$19:$L$26</c:f>
              <c:numCache>
                <c:formatCode>General</c:formatCode>
                <c:ptCount val="8"/>
              </c:numCache>
            </c:numRef>
          </c:cat>
          <c:val>
            <c:numRef>
              <c:f>'14.11'!$M$19:$M$26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84D-48C2-8EA4-9AF7E6CF9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660864"/>
        <c:axId val="284662400"/>
      </c:barChart>
      <c:catAx>
        <c:axId val="284660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662400"/>
        <c:crosses val="autoZero"/>
        <c:auto val="1"/>
        <c:lblAlgn val="ctr"/>
        <c:lblOffset val="100"/>
        <c:noMultiLvlLbl val="0"/>
      </c:catAx>
      <c:valAx>
        <c:axId val="2846624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6608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B811-48CA-9688-34DCE695C456}"/>
              </c:ext>
            </c:extLst>
          </c:dPt>
          <c:cat>
            <c:numRef>
              <c:f>'14.12'!$J$19:$J$26</c:f>
              <c:numCache>
                <c:formatCode>General</c:formatCode>
                <c:ptCount val="8"/>
              </c:numCache>
            </c:numRef>
          </c:cat>
          <c:val>
            <c:numRef>
              <c:f>'14.12'!$K$19:$K$26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B811-48CA-9688-34DCE695C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'14.12'!$H$19:$H$22</c:f>
              <c:numCache>
                <c:formatCode>0.0</c:formatCode>
                <c:ptCount val="4"/>
              </c:numCache>
            </c:numRef>
          </c:cat>
          <c:val>
            <c:numRef>
              <c:f>'14.12'!$I$19:$I$22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62E-46B3-B390-D4ABEDCE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48416"/>
        <c:axId val="284758400"/>
      </c:barChart>
      <c:catAx>
        <c:axId val="28474841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758400"/>
        <c:crosses val="autoZero"/>
        <c:auto val="1"/>
        <c:lblAlgn val="ctr"/>
        <c:lblOffset val="100"/>
        <c:noMultiLvlLbl val="0"/>
      </c:catAx>
      <c:valAx>
        <c:axId val="2847584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7484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'14.12'!$H$31:$H$38</c:f>
              <c:numCache>
                <c:formatCode>General</c:formatCode>
                <c:ptCount val="8"/>
              </c:numCache>
            </c:numRef>
          </c:cat>
          <c:val>
            <c:numRef>
              <c:f>'14.12'!$I$31:$I$38</c:f>
              <c:numCache>
                <c:formatCode>0.0%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F2A0-451B-B7CC-C92BF36C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87072"/>
        <c:axId val="284788608"/>
      </c:barChart>
      <c:catAx>
        <c:axId val="284787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4788608"/>
        <c:crosses val="autoZero"/>
        <c:auto val="1"/>
        <c:lblAlgn val="ctr"/>
        <c:lblOffset val="100"/>
        <c:noMultiLvlLbl val="0"/>
      </c:catAx>
      <c:valAx>
        <c:axId val="2847886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47870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'14.12'!$K$31:$M$31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83F-4CFE-81BF-ADCF32E0E5EC}"/>
            </c:ext>
          </c:extLst>
        </c:ser>
        <c:ser>
          <c:idx val="1"/>
          <c:order val="1"/>
          <c:tx>
            <c:strRef>
              <c:f>'14.12'!$J$32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'14.12'!$K$32:$M$32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F83F-4CFE-81BF-ADCF32E0E5EC}"/>
            </c:ext>
          </c:extLst>
        </c:ser>
        <c:ser>
          <c:idx val="2"/>
          <c:order val="2"/>
          <c:tx>
            <c:strRef>
              <c:f>'14.12'!$J$33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'14.12'!$K$33:$M$33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83F-4CFE-81BF-ADCF32E0E5EC}"/>
            </c:ext>
          </c:extLst>
        </c:ser>
        <c:ser>
          <c:idx val="3"/>
          <c:order val="3"/>
          <c:tx>
            <c:strRef>
              <c:f>'14.12'!$J$34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'14.12'!$K$34:$M$34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F83F-4CFE-81BF-ADCF32E0E5EC}"/>
            </c:ext>
          </c:extLst>
        </c:ser>
        <c:ser>
          <c:idx val="4"/>
          <c:order val="4"/>
          <c:tx>
            <c:strRef>
              <c:f>'14.12'!$J$35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'14.12'!$K$35:$M$35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3F-4CFE-81BF-ADCF32E0E5EC}"/>
            </c:ext>
          </c:extLst>
        </c:ser>
        <c:ser>
          <c:idx val="5"/>
          <c:order val="5"/>
          <c:tx>
            <c:strRef>
              <c:f>'14.12'!$J$36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'14.12'!$K$36:$M$36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F83F-4CFE-81BF-ADCF32E0E5EC}"/>
            </c:ext>
          </c:extLst>
        </c:ser>
        <c:ser>
          <c:idx val="6"/>
          <c:order val="6"/>
          <c:tx>
            <c:strRef>
              <c:f>'14.12'!$J$37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'14.12'!$K$37:$M$37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F83F-4CFE-81BF-ADCF32E0E5EC}"/>
            </c:ext>
          </c:extLst>
        </c:ser>
        <c:ser>
          <c:idx val="7"/>
          <c:order val="7"/>
          <c:tx>
            <c:strRef>
              <c:f>'14.12'!$J$38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'14.12'!$K$38:$M$38</c:f>
              <c:numCache>
                <c:formatCode>#\ ##0.0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F83F-4CFE-81BF-ADCF32E0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219072"/>
        <c:axId val="285237248"/>
      </c:barChart>
      <c:catAx>
        <c:axId val="28521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85237248"/>
        <c:crosses val="autoZero"/>
        <c:auto val="1"/>
        <c:lblAlgn val="ctr"/>
        <c:lblOffset val="100"/>
        <c:noMultiLvlLbl val="0"/>
      </c:catAx>
      <c:valAx>
        <c:axId val="28523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85219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0.xml"/><Relationship Id="rId5" Type="http://schemas.openxmlformats.org/officeDocument/2006/relationships/image" Target="../media/image4.png"/><Relationship Id="rId4" Type="http://schemas.openxmlformats.org/officeDocument/2006/relationships/chart" Target="../charts/chart3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microsoft.com/office/2007/relationships/hdphoto" Target="../media/hdphoto2.wdp"/><Relationship Id="rId1" Type="http://schemas.openxmlformats.org/officeDocument/2006/relationships/image" Target="../media/image7.png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microsoft.com/office/2007/relationships/hdphoto" Target="../media/hdphoto3.wdp"/><Relationship Id="rId1" Type="http://schemas.openxmlformats.org/officeDocument/2006/relationships/image" Target="../media/image8.png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microsoft.com/office/2007/relationships/hdphoto" Target="../media/hdphoto4.wdp"/><Relationship Id="rId1" Type="http://schemas.openxmlformats.org/officeDocument/2006/relationships/image" Target="../media/image9.png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microsoft.com/office/2007/relationships/hdphoto" Target="../media/hdphoto5.wdp"/><Relationship Id="rId1" Type="http://schemas.openxmlformats.org/officeDocument/2006/relationships/image" Target="../media/image10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image" Target="../media/image12.png"/><Relationship Id="rId7" Type="http://schemas.openxmlformats.org/officeDocument/2006/relationships/chart" Target="../charts/chart73.xml"/><Relationship Id="rId2" Type="http://schemas.microsoft.com/office/2007/relationships/hdphoto" Target="../media/hdphoto6.wdp"/><Relationship Id="rId1" Type="http://schemas.openxmlformats.org/officeDocument/2006/relationships/image" Target="../media/image11.png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microsoft.com/office/2007/relationships/hdphoto" Target="../media/hdphoto7.wdp"/><Relationship Id="rId9" Type="http://schemas.openxmlformats.org/officeDocument/2006/relationships/chart" Target="../charts/chart7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7" Type="http://schemas.openxmlformats.org/officeDocument/2006/relationships/chart" Target="../charts/chart80.xml"/><Relationship Id="rId2" Type="http://schemas.microsoft.com/office/2007/relationships/hdphoto" Target="../media/hdphoto8.wdp"/><Relationship Id="rId1" Type="http://schemas.openxmlformats.org/officeDocument/2006/relationships/image" Target="../media/image13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3" Type="http://schemas.openxmlformats.org/officeDocument/2006/relationships/image" Target="../media/image15.png"/><Relationship Id="rId7" Type="http://schemas.openxmlformats.org/officeDocument/2006/relationships/chart" Target="../charts/chart83.xml"/><Relationship Id="rId2" Type="http://schemas.microsoft.com/office/2007/relationships/hdphoto" Target="../media/hdphoto9.wdp"/><Relationship Id="rId1" Type="http://schemas.openxmlformats.org/officeDocument/2006/relationships/image" Target="../media/image14.png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microsoft.com/office/2007/relationships/hdphoto" Target="../media/hdphoto10.wdp"/><Relationship Id="rId9" Type="http://schemas.openxmlformats.org/officeDocument/2006/relationships/chart" Target="../charts/chart85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image" Target="../media/image17.png"/><Relationship Id="rId7" Type="http://schemas.openxmlformats.org/officeDocument/2006/relationships/chart" Target="../charts/chart88.xml"/><Relationship Id="rId2" Type="http://schemas.microsoft.com/office/2007/relationships/hdphoto" Target="../media/hdphoto11.wdp"/><Relationship Id="rId1" Type="http://schemas.openxmlformats.org/officeDocument/2006/relationships/image" Target="../media/image16.png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microsoft.com/office/2007/relationships/hdphoto" Target="../media/hdphoto12.wdp"/><Relationship Id="rId9" Type="http://schemas.openxmlformats.org/officeDocument/2006/relationships/chart" Target="../charts/chart90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image" Target="../media/image19.png"/><Relationship Id="rId7" Type="http://schemas.openxmlformats.org/officeDocument/2006/relationships/chart" Target="../charts/chart93.xml"/><Relationship Id="rId2" Type="http://schemas.microsoft.com/office/2007/relationships/hdphoto" Target="../media/hdphoto13.wdp"/><Relationship Id="rId1" Type="http://schemas.openxmlformats.org/officeDocument/2006/relationships/image" Target="../media/image18.png"/><Relationship Id="rId6" Type="http://schemas.openxmlformats.org/officeDocument/2006/relationships/chart" Target="../charts/chart92.xml"/><Relationship Id="rId5" Type="http://schemas.openxmlformats.org/officeDocument/2006/relationships/chart" Target="../charts/chart91.xml"/><Relationship Id="rId4" Type="http://schemas.microsoft.com/office/2007/relationships/hdphoto" Target="../media/hdphoto14.wdp"/><Relationship Id="rId9" Type="http://schemas.openxmlformats.org/officeDocument/2006/relationships/chart" Target="../charts/chart95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1.png"/><Relationship Id="rId7" Type="http://schemas.openxmlformats.org/officeDocument/2006/relationships/chart" Target="../charts/chart98.xml"/><Relationship Id="rId2" Type="http://schemas.microsoft.com/office/2007/relationships/hdphoto" Target="../media/hdphoto15.wdp"/><Relationship Id="rId1" Type="http://schemas.openxmlformats.org/officeDocument/2006/relationships/image" Target="../media/image20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microsoft.com/office/2007/relationships/hdphoto" Target="../media/hdphoto16.wdp"/><Relationship Id="rId9" Type="http://schemas.openxmlformats.org/officeDocument/2006/relationships/chart" Target="../charts/chart10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microsoft.com/office/2007/relationships/hdphoto" Target="../media/hdphoto17.wdp"/><Relationship Id="rId1" Type="http://schemas.openxmlformats.org/officeDocument/2006/relationships/image" Target="../media/image22.png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7" Type="http://schemas.openxmlformats.org/officeDocument/2006/relationships/chart" Target="../charts/chart110.xml"/><Relationship Id="rId2" Type="http://schemas.microsoft.com/office/2007/relationships/hdphoto" Target="../media/hdphoto18.wdp"/><Relationship Id="rId1" Type="http://schemas.openxmlformats.org/officeDocument/2006/relationships/image" Target="../media/image23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5.xml"/><Relationship Id="rId5" Type="http://schemas.openxmlformats.org/officeDocument/2006/relationships/image" Target="../media/image24.png"/><Relationship Id="rId4" Type="http://schemas.openxmlformats.org/officeDocument/2006/relationships/chart" Target="../charts/chart11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20.xml"/><Relationship Id="rId5" Type="http://schemas.openxmlformats.org/officeDocument/2006/relationships/image" Target="../media/image25.png"/><Relationship Id="rId4" Type="http://schemas.openxmlformats.org/officeDocument/2006/relationships/chart" Target="../charts/chart1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5.xml"/><Relationship Id="rId5" Type="http://schemas.openxmlformats.org/officeDocument/2006/relationships/image" Target="../media/image26.png"/><Relationship Id="rId4" Type="http://schemas.openxmlformats.org/officeDocument/2006/relationships/chart" Target="../charts/chart124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8.xml"/><Relationship Id="rId2" Type="http://schemas.openxmlformats.org/officeDocument/2006/relationships/chart" Target="../charts/chart127.xml"/><Relationship Id="rId1" Type="http://schemas.openxmlformats.org/officeDocument/2006/relationships/chart" Target="../charts/chart126.xml"/><Relationship Id="rId6" Type="http://schemas.openxmlformats.org/officeDocument/2006/relationships/chart" Target="../charts/chart130.xml"/><Relationship Id="rId5" Type="http://schemas.openxmlformats.org/officeDocument/2006/relationships/chart" Target="../charts/chart129.xml"/><Relationship Id="rId4" Type="http://schemas.openxmlformats.org/officeDocument/2006/relationships/image" Target="../media/image27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3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image" Target="../media/image28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8.xml"/><Relationship Id="rId2" Type="http://schemas.openxmlformats.org/officeDocument/2006/relationships/chart" Target="../charts/chart137.xml"/><Relationship Id="rId1" Type="http://schemas.openxmlformats.org/officeDocument/2006/relationships/chart" Target="../charts/chart136.xml"/><Relationship Id="rId6" Type="http://schemas.openxmlformats.org/officeDocument/2006/relationships/chart" Target="../charts/chart140.xml"/><Relationship Id="rId5" Type="http://schemas.openxmlformats.org/officeDocument/2006/relationships/chart" Target="../charts/chart139.xml"/><Relationship Id="rId4" Type="http://schemas.openxmlformats.org/officeDocument/2006/relationships/image" Target="../media/image29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chart" Target="../charts/chart145.xml"/><Relationship Id="rId5" Type="http://schemas.openxmlformats.org/officeDocument/2006/relationships/chart" Target="../charts/chart144.xml"/><Relationship Id="rId4" Type="http://schemas.openxmlformats.org/officeDocument/2006/relationships/image" Target="../media/image30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8.xml"/><Relationship Id="rId2" Type="http://schemas.openxmlformats.org/officeDocument/2006/relationships/chart" Target="../charts/chart147.xml"/><Relationship Id="rId1" Type="http://schemas.openxmlformats.org/officeDocument/2006/relationships/chart" Target="../charts/chart146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image" Target="../media/image3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5.xml"/><Relationship Id="rId5" Type="http://schemas.openxmlformats.org/officeDocument/2006/relationships/chart" Target="../charts/chart154.xml"/><Relationship Id="rId4" Type="http://schemas.openxmlformats.org/officeDocument/2006/relationships/image" Target="../media/image3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8.xml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6" Type="http://schemas.openxmlformats.org/officeDocument/2006/relationships/chart" Target="../charts/chart160.xml"/><Relationship Id="rId5" Type="http://schemas.openxmlformats.org/officeDocument/2006/relationships/chart" Target="../charts/chart159.xml"/><Relationship Id="rId4" Type="http://schemas.openxmlformats.org/officeDocument/2006/relationships/image" Target="../media/image3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3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chart" Target="../charts/chart165.xml"/><Relationship Id="rId5" Type="http://schemas.openxmlformats.org/officeDocument/2006/relationships/chart" Target="../charts/chart164.xml"/><Relationship Id="rId4" Type="http://schemas.openxmlformats.org/officeDocument/2006/relationships/image" Target="../media/image34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8.xml"/><Relationship Id="rId2" Type="http://schemas.openxmlformats.org/officeDocument/2006/relationships/chart" Target="../charts/chart167.xml"/><Relationship Id="rId1" Type="http://schemas.openxmlformats.org/officeDocument/2006/relationships/chart" Target="../charts/chart166.xml"/><Relationship Id="rId6" Type="http://schemas.openxmlformats.org/officeDocument/2006/relationships/chart" Target="../charts/chart170.xml"/><Relationship Id="rId5" Type="http://schemas.openxmlformats.org/officeDocument/2006/relationships/chart" Target="../charts/chart169.xml"/><Relationship Id="rId4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3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5.xml"/><Relationship Id="rId1" Type="http://schemas.openxmlformats.org/officeDocument/2006/relationships/chart" Target="../charts/chart17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8.xml"/><Relationship Id="rId2" Type="http://schemas.openxmlformats.org/officeDocument/2006/relationships/chart" Target="../charts/chart177.xml"/><Relationship Id="rId1" Type="http://schemas.openxmlformats.org/officeDocument/2006/relationships/chart" Target="../charts/chart176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1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63043C4-EEC5-45B2-A463-C0B915EF3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3056372</xdr:rowOff>
    </xdr:from>
    <xdr:to>
      <xdr:col>2</xdr:col>
      <xdr:colOff>368119</xdr:colOff>
      <xdr:row>1</xdr:row>
      <xdr:rowOff>4485848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50FAA24-15F5-43B1-9C2B-A0E106997C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6372"/>
          <a:ext cx="6677479" cy="6504396"/>
        </a:xfrm>
        <a:prstGeom prst="rect">
          <a:avLst/>
        </a:prstGeom>
      </xdr:spPr>
    </xdr:pic>
    <xdr:clientData/>
  </xdr:twoCellAnchor>
  <xdr:twoCellAnchor editAs="oneCell">
    <xdr:from>
      <xdr:col>1</xdr:col>
      <xdr:colOff>2250645</xdr:colOff>
      <xdr:row>1</xdr:row>
      <xdr:rowOff>4372248</xdr:rowOff>
    </xdr:from>
    <xdr:to>
      <xdr:col>2</xdr:col>
      <xdr:colOff>33531</xdr:colOff>
      <xdr:row>2</xdr:row>
      <xdr:rowOff>97864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BD73B86-89FF-492F-8703-7137D53B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25" y="9447168"/>
          <a:ext cx="1242366" cy="8081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131082</xdr:colOff>
      <xdr:row>20</xdr:row>
      <xdr:rowOff>82096</xdr:rowOff>
    </xdr:from>
    <xdr:to>
      <xdr:col>12</xdr:col>
      <xdr:colOff>628317</xdr:colOff>
      <xdr:row>44</xdr:row>
      <xdr:rowOff>9071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124732</xdr:colOff>
      <xdr:row>20</xdr:row>
      <xdr:rowOff>82096</xdr:rowOff>
    </xdr:from>
    <xdr:to>
      <xdr:col>7</xdr:col>
      <xdr:colOff>131081</xdr:colOff>
      <xdr:row>34</xdr:row>
      <xdr:rowOff>37193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124732</xdr:colOff>
      <xdr:row>30</xdr:row>
      <xdr:rowOff>140607</xdr:rowOff>
    </xdr:from>
    <xdr:to>
      <xdr:col>7</xdr:col>
      <xdr:colOff>236309</xdr:colOff>
      <xdr:row>45</xdr:row>
      <xdr:rowOff>45356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81643</xdr:rowOff>
    </xdr:from>
    <xdr:to>
      <xdr:col>13</xdr:col>
      <xdr:colOff>609600</xdr:colOff>
      <xdr:row>41</xdr:row>
      <xdr:rowOff>139065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4761</xdr:rowOff>
    </xdr:from>
    <xdr:to>
      <xdr:col>0</xdr:col>
      <xdr:colOff>142875</xdr:colOff>
      <xdr:row>15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</xdr:colOff>
      <xdr:row>18</xdr:row>
      <xdr:rowOff>130629</xdr:rowOff>
    </xdr:from>
    <xdr:to>
      <xdr:col>9</xdr:col>
      <xdr:colOff>911679</xdr:colOff>
      <xdr:row>43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</xdr:colOff>
      <xdr:row>19</xdr:row>
      <xdr:rowOff>6804</xdr:rowOff>
    </xdr:from>
    <xdr:to>
      <xdr:col>9</xdr:col>
      <xdr:colOff>906531</xdr:colOff>
      <xdr:row>42</xdr:row>
      <xdr:rowOff>44241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266514</xdr:colOff>
      <xdr:row>36</xdr:row>
      <xdr:rowOff>2489</xdr:rowOff>
    </xdr:from>
    <xdr:to>
      <xdr:col>8</xdr:col>
      <xdr:colOff>594284</xdr:colOff>
      <xdr:row>44</xdr:row>
      <xdr:rowOff>131979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331134</xdr:colOff>
      <xdr:row>36</xdr:row>
      <xdr:rowOff>2489</xdr:rowOff>
    </xdr:from>
    <xdr:to>
      <xdr:col>8</xdr:col>
      <xdr:colOff>876238</xdr:colOff>
      <xdr:row>44</xdr:row>
      <xdr:rowOff>63501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61008</xdr:colOff>
      <xdr:row>36</xdr:row>
      <xdr:rowOff>2489</xdr:rowOff>
    </xdr:from>
    <xdr:to>
      <xdr:col>2</xdr:col>
      <xdr:colOff>281327</xdr:colOff>
      <xdr:row>44</xdr:row>
      <xdr:rowOff>75951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123825</xdr:colOff>
      <xdr:row>35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</xdr:row>
      <xdr:rowOff>212187</xdr:rowOff>
    </xdr:from>
    <xdr:to>
      <xdr:col>0</xdr:col>
      <xdr:colOff>1082829</xdr:colOff>
      <xdr:row>6</xdr:row>
      <xdr:rowOff>2222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9389"/>
        <a:stretch/>
      </xdr:blipFill>
      <xdr:spPr>
        <a:xfrm>
          <a:off x="1" y="469362"/>
          <a:ext cx="1082828" cy="6377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9238</xdr:rowOff>
    </xdr:from>
    <xdr:to>
      <xdr:col>0</xdr:col>
      <xdr:colOff>123825</xdr:colOff>
      <xdr:row>25</xdr:row>
      <xdr:rowOff>89546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910DCF15-5149-40B8-BD1A-522A42BD4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600079</xdr:colOff>
      <xdr:row>35</xdr:row>
      <xdr:rowOff>19050</xdr:rowOff>
    </xdr:from>
    <xdr:to>
      <xdr:col>8</xdr:col>
      <xdr:colOff>78922</xdr:colOff>
      <xdr:row>45</xdr:row>
      <xdr:rowOff>95249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643889</xdr:colOff>
      <xdr:row>35</xdr:row>
      <xdr:rowOff>47625</xdr:rowOff>
    </xdr:from>
    <xdr:to>
      <xdr:col>8</xdr:col>
      <xdr:colOff>866774</xdr:colOff>
      <xdr:row>45</xdr:row>
      <xdr:rowOff>9525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</xdr:colOff>
      <xdr:row>1</xdr:row>
      <xdr:rowOff>9525</xdr:rowOff>
    </xdr:from>
    <xdr:to>
      <xdr:col>0</xdr:col>
      <xdr:colOff>1027464</xdr:colOff>
      <xdr:row>6</xdr:row>
      <xdr:rowOff>60616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" y="240846"/>
          <a:ext cx="966504" cy="677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17478</xdr:rowOff>
    </xdr:from>
    <xdr:to>
      <xdr:col>0</xdr:col>
      <xdr:colOff>123825</xdr:colOff>
      <xdr:row>24</xdr:row>
      <xdr:rowOff>132826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BF72DEA-1AB1-404D-BA51-763C18E82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35</xdr:row>
      <xdr:rowOff>19050</xdr:rowOff>
    </xdr:from>
    <xdr:to>
      <xdr:col>2</xdr:col>
      <xdr:colOff>600075</xdr:colOff>
      <xdr:row>45</xdr:row>
      <xdr:rowOff>38100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3C1E1CDE-38B5-417B-8608-45C630C81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161925</xdr:colOff>
      <xdr:row>16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23812</xdr:rowOff>
    </xdr:from>
    <xdr:to>
      <xdr:col>13</xdr:col>
      <xdr:colOff>666750</xdr:colOff>
      <xdr:row>39</xdr:row>
      <xdr:rowOff>55012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19152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19151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19152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436792</xdr:colOff>
      <xdr:row>35</xdr:row>
      <xdr:rowOff>9526</xdr:rowOff>
    </xdr:from>
    <xdr:to>
      <xdr:col>7</xdr:col>
      <xdr:colOff>610961</xdr:colOff>
      <xdr:row>45</xdr:row>
      <xdr:rowOff>19051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579664</xdr:colOff>
      <xdr:row>34</xdr:row>
      <xdr:rowOff>142876</xdr:rowOff>
    </xdr:from>
    <xdr:to>
      <xdr:col>8</xdr:col>
      <xdr:colOff>866775</xdr:colOff>
      <xdr:row>45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9526</xdr:rowOff>
    </xdr:from>
    <xdr:to>
      <xdr:col>2</xdr:col>
      <xdr:colOff>457200</xdr:colOff>
      <xdr:row>45</xdr:row>
      <xdr:rowOff>43545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127991</xdr:colOff>
      <xdr:row>1</xdr:row>
      <xdr:rowOff>0</xdr:rowOff>
    </xdr:from>
    <xdr:to>
      <xdr:col>0</xdr:col>
      <xdr:colOff>1038472</xdr:colOff>
      <xdr:row>6</xdr:row>
      <xdr:rowOff>11271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91" y="231321"/>
          <a:ext cx="910481" cy="637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152400</xdr:rowOff>
    </xdr:from>
    <xdr:to>
      <xdr:col>0</xdr:col>
      <xdr:colOff>123825</xdr:colOff>
      <xdr:row>24</xdr:row>
      <xdr:rowOff>135775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96DF24D-1E95-42D8-AEE1-39F6213EB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511631</xdr:colOff>
      <xdr:row>35</xdr:row>
      <xdr:rowOff>9525</xdr:rowOff>
    </xdr:from>
    <xdr:to>
      <xdr:col>7</xdr:col>
      <xdr:colOff>666751</xdr:colOff>
      <xdr:row>45</xdr:row>
      <xdr:rowOff>80282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704850</xdr:colOff>
      <xdr:row>35</xdr:row>
      <xdr:rowOff>9524</xdr:rowOff>
    </xdr:from>
    <xdr:to>
      <xdr:col>8</xdr:col>
      <xdr:colOff>876299</xdr:colOff>
      <xdr:row>45</xdr:row>
      <xdr:rowOff>76199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9525</xdr:rowOff>
    </xdr:from>
    <xdr:to>
      <xdr:col>2</xdr:col>
      <xdr:colOff>523874</xdr:colOff>
      <xdr:row>45</xdr:row>
      <xdr:rowOff>66676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17145</xdr:rowOff>
    </xdr:from>
    <xdr:to>
      <xdr:col>0</xdr:col>
      <xdr:colOff>123825</xdr:colOff>
      <xdr:row>34</xdr:row>
      <xdr:rowOff>7620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99497</xdr:colOff>
      <xdr:row>1</xdr:row>
      <xdr:rowOff>0</xdr:rowOff>
    </xdr:from>
    <xdr:to>
      <xdr:col>0</xdr:col>
      <xdr:colOff>1005217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497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25</xdr:row>
      <xdr:rowOff>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C4DD86EF-FA02-40B0-8531-C831EA6D6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38100</xdr:rowOff>
    </xdr:from>
    <xdr:to>
      <xdr:col>7</xdr:col>
      <xdr:colOff>266700</xdr:colOff>
      <xdr:row>45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9524</xdr:rowOff>
    </xdr:from>
    <xdr:to>
      <xdr:col>0</xdr:col>
      <xdr:colOff>123825</xdr:colOff>
      <xdr:row>23</xdr:row>
      <xdr:rowOff>85724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352425</xdr:colOff>
      <xdr:row>23</xdr:row>
      <xdr:rowOff>38100</xdr:rowOff>
    </xdr:from>
    <xdr:to>
      <xdr:col>13</xdr:col>
      <xdr:colOff>672192</xdr:colOff>
      <xdr:row>45</xdr:row>
      <xdr:rowOff>57150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492580</xdr:colOff>
      <xdr:row>34</xdr:row>
      <xdr:rowOff>133350</xdr:rowOff>
    </xdr:from>
    <xdr:to>
      <xdr:col>8</xdr:col>
      <xdr:colOff>121103</xdr:colOff>
      <xdr:row>45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683080</xdr:colOff>
      <xdr:row>34</xdr:row>
      <xdr:rowOff>133350</xdr:rowOff>
    </xdr:from>
    <xdr:to>
      <xdr:col>8</xdr:col>
      <xdr:colOff>866776</xdr:colOff>
      <xdr:row>44</xdr:row>
      <xdr:rowOff>76199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34</xdr:row>
      <xdr:rowOff>133350</xdr:rowOff>
    </xdr:from>
    <xdr:to>
      <xdr:col>2</xdr:col>
      <xdr:colOff>514349</xdr:colOff>
      <xdr:row>45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99416</xdr:colOff>
      <xdr:row>1</xdr:row>
      <xdr:rowOff>0</xdr:rowOff>
    </xdr:from>
    <xdr:to>
      <xdr:col>0</xdr:col>
      <xdr:colOff>1007831</xdr:colOff>
      <xdr:row>6</xdr:row>
      <xdr:rowOff>9825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416" y="231321"/>
          <a:ext cx="908415" cy="6357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153184</xdr:rowOff>
    </xdr:from>
    <xdr:to>
      <xdr:col>0</xdr:col>
      <xdr:colOff>123825</xdr:colOff>
      <xdr:row>24</xdr:row>
      <xdr:rowOff>137473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6304CCAA-DB51-4089-802D-516A2B7B6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542928</xdr:colOff>
      <xdr:row>36</xdr:row>
      <xdr:rowOff>9525</xdr:rowOff>
    </xdr:from>
    <xdr:to>
      <xdr:col>8</xdr:col>
      <xdr:colOff>295275</xdr:colOff>
      <xdr:row>45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666748</xdr:colOff>
      <xdr:row>36</xdr:row>
      <xdr:rowOff>9525</xdr:rowOff>
    </xdr:from>
    <xdr:to>
      <xdr:col>8</xdr:col>
      <xdr:colOff>857250</xdr:colOff>
      <xdr:row>45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36</xdr:row>
      <xdr:rowOff>9525</xdr:rowOff>
    </xdr:from>
    <xdr:to>
      <xdr:col>2</xdr:col>
      <xdr:colOff>533399</xdr:colOff>
      <xdr:row>45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100159</xdr:colOff>
      <xdr:row>1</xdr:row>
      <xdr:rowOff>0</xdr:rowOff>
    </xdr:from>
    <xdr:to>
      <xdr:col>0</xdr:col>
      <xdr:colOff>1008574</xdr:colOff>
      <xdr:row>6</xdr:row>
      <xdr:rowOff>9825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59" y="231321"/>
          <a:ext cx="908415" cy="6357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15240</xdr:rowOff>
    </xdr:from>
    <xdr:to>
      <xdr:col>0</xdr:col>
      <xdr:colOff>123825</xdr:colOff>
      <xdr:row>35</xdr:row>
      <xdr:rowOff>5715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94F3ED56-E3EB-43F6-A387-8AD04590E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25</xdr:row>
      <xdr:rowOff>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B8D3B56-B169-4526-9032-BB8A1F48B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526597</xdr:colOff>
      <xdr:row>34</xdr:row>
      <xdr:rowOff>152399</xdr:rowOff>
    </xdr:from>
    <xdr:to>
      <xdr:col>7</xdr:col>
      <xdr:colOff>809625</xdr:colOff>
      <xdr:row>45</xdr:row>
      <xdr:rowOff>66674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800100</xdr:colOff>
      <xdr:row>34</xdr:row>
      <xdr:rowOff>152399</xdr:rowOff>
    </xdr:from>
    <xdr:to>
      <xdr:col>8</xdr:col>
      <xdr:colOff>847725</xdr:colOff>
      <xdr:row>45</xdr:row>
      <xdr:rowOff>76199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34</xdr:row>
      <xdr:rowOff>152399</xdr:rowOff>
    </xdr:from>
    <xdr:to>
      <xdr:col>2</xdr:col>
      <xdr:colOff>514349</xdr:colOff>
      <xdr:row>45</xdr:row>
      <xdr:rowOff>76199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101507</xdr:colOff>
      <xdr:row>1</xdr:row>
      <xdr:rowOff>0</xdr:rowOff>
    </xdr:from>
    <xdr:to>
      <xdr:col>0</xdr:col>
      <xdr:colOff>1007227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507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16420</xdr:rowOff>
    </xdr:from>
    <xdr:to>
      <xdr:col>0</xdr:col>
      <xdr:colOff>123825</xdr:colOff>
      <xdr:row>34</xdr:row>
      <xdr:rowOff>7158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CD5DB2B-8A6C-4AF1-A626-535F43689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24</xdr:row>
      <xdr:rowOff>140918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E9472A4B-ED45-4371-85C3-FDFF7289D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534762</xdr:colOff>
      <xdr:row>35</xdr:row>
      <xdr:rowOff>9525</xdr:rowOff>
    </xdr:from>
    <xdr:to>
      <xdr:col>7</xdr:col>
      <xdr:colOff>845003</xdr:colOff>
      <xdr:row>45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790575</xdr:colOff>
      <xdr:row>35</xdr:row>
      <xdr:rowOff>9525</xdr:rowOff>
    </xdr:from>
    <xdr:to>
      <xdr:col>8</xdr:col>
      <xdr:colOff>819150</xdr:colOff>
      <xdr:row>45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35</xdr:row>
      <xdr:rowOff>9525</xdr:rowOff>
    </xdr:from>
    <xdr:to>
      <xdr:col>2</xdr:col>
      <xdr:colOff>542924</xdr:colOff>
      <xdr:row>45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102379</xdr:colOff>
      <xdr:row>0</xdr:row>
      <xdr:rowOff>180975</xdr:rowOff>
    </xdr:from>
    <xdr:to>
      <xdr:col>0</xdr:col>
      <xdr:colOff>1007841</xdr:colOff>
      <xdr:row>5</xdr:row>
      <xdr:rowOff>120315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79" y="180975"/>
          <a:ext cx="905462" cy="6469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6580DBB-EF74-4F3B-A9A4-D94C1AD6E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24</xdr:row>
      <xdr:rowOff>134470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D0606D90-58F3-43B1-BF1C-A159513CD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530681</xdr:colOff>
      <xdr:row>35</xdr:row>
      <xdr:rowOff>38100</xdr:rowOff>
    </xdr:from>
    <xdr:to>
      <xdr:col>8</xdr:col>
      <xdr:colOff>257175</xdr:colOff>
      <xdr:row>45</xdr:row>
      <xdr:rowOff>54429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790576</xdr:colOff>
      <xdr:row>35</xdr:row>
      <xdr:rowOff>38100</xdr:rowOff>
    </xdr:from>
    <xdr:to>
      <xdr:col>8</xdr:col>
      <xdr:colOff>847726</xdr:colOff>
      <xdr:row>45</xdr:row>
      <xdr:rowOff>65315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35</xdr:row>
      <xdr:rowOff>38100</xdr:rowOff>
    </xdr:from>
    <xdr:to>
      <xdr:col>2</xdr:col>
      <xdr:colOff>533399</xdr:colOff>
      <xdr:row>45</xdr:row>
      <xdr:rowOff>61365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100159</xdr:colOff>
      <xdr:row>1</xdr:row>
      <xdr:rowOff>0</xdr:rowOff>
    </xdr:from>
    <xdr:to>
      <xdr:col>0</xdr:col>
      <xdr:colOff>1008574</xdr:colOff>
      <xdr:row>6</xdr:row>
      <xdr:rowOff>9826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59" y="231321"/>
          <a:ext cx="908415" cy="6357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38100</xdr:rowOff>
    </xdr:from>
    <xdr:to>
      <xdr:col>0</xdr:col>
      <xdr:colOff>123825</xdr:colOff>
      <xdr:row>34</xdr:row>
      <xdr:rowOff>2334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17443B8-E25E-44CD-9663-4B9DC7E46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</xdr:row>
      <xdr:rowOff>153830</xdr:rowOff>
    </xdr:from>
    <xdr:to>
      <xdr:col>0</xdr:col>
      <xdr:colOff>123825</xdr:colOff>
      <xdr:row>25</xdr:row>
      <xdr:rowOff>3577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F386EF36-9787-4364-BDFE-207F5DCCE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576945</xdr:colOff>
      <xdr:row>36</xdr:row>
      <xdr:rowOff>19050</xdr:rowOff>
    </xdr:from>
    <xdr:to>
      <xdr:col>8</xdr:col>
      <xdr:colOff>205468</xdr:colOff>
      <xdr:row>45</xdr:row>
      <xdr:rowOff>104775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752475</xdr:colOff>
      <xdr:row>36</xdr:row>
      <xdr:rowOff>19050</xdr:rowOff>
    </xdr:from>
    <xdr:to>
      <xdr:col>8</xdr:col>
      <xdr:colOff>857250</xdr:colOff>
      <xdr:row>45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36</xdr:row>
      <xdr:rowOff>19050</xdr:rowOff>
    </xdr:from>
    <xdr:to>
      <xdr:col>2</xdr:col>
      <xdr:colOff>523874</xdr:colOff>
      <xdr:row>45</xdr:row>
      <xdr:rowOff>95923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100764</xdr:colOff>
      <xdr:row>1</xdr:row>
      <xdr:rowOff>0</xdr:rowOff>
    </xdr:from>
    <xdr:to>
      <xdr:col>0</xdr:col>
      <xdr:colOff>1006484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764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38100</xdr:rowOff>
    </xdr:from>
    <xdr:to>
      <xdr:col>0</xdr:col>
      <xdr:colOff>123825</xdr:colOff>
      <xdr:row>35</xdr:row>
      <xdr:rowOff>2334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B623BC1-622C-4C63-8DB4-1A30FCD59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25</xdr:row>
      <xdr:rowOff>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66CA93C6-0911-4301-B89D-4F3F7E0B6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503466</xdr:colOff>
      <xdr:row>34</xdr:row>
      <xdr:rowOff>145598</xdr:rowOff>
    </xdr:from>
    <xdr:to>
      <xdr:col>8</xdr:col>
      <xdr:colOff>352425</xdr:colOff>
      <xdr:row>45</xdr:row>
      <xdr:rowOff>9527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681720</xdr:colOff>
      <xdr:row>34</xdr:row>
      <xdr:rowOff>145598</xdr:rowOff>
    </xdr:from>
    <xdr:to>
      <xdr:col>8</xdr:col>
      <xdr:colOff>828676</xdr:colOff>
      <xdr:row>45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34</xdr:row>
      <xdr:rowOff>145598</xdr:rowOff>
    </xdr:from>
    <xdr:to>
      <xdr:col>2</xdr:col>
      <xdr:colOff>523874</xdr:colOff>
      <xdr:row>45</xdr:row>
      <xdr:rowOff>35083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100764</xdr:colOff>
      <xdr:row>1</xdr:row>
      <xdr:rowOff>0</xdr:rowOff>
    </xdr:from>
    <xdr:to>
      <xdr:col>0</xdr:col>
      <xdr:colOff>1006484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764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E1F86573-63EA-4010-85AC-915FC8F73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5404</xdr:rowOff>
    </xdr:from>
    <xdr:to>
      <xdr:col>0</xdr:col>
      <xdr:colOff>123825</xdr:colOff>
      <xdr:row>24</xdr:row>
      <xdr:rowOff>140510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208F2EA3-54E5-4DBF-B5D7-0E5A9FF29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538845</xdr:colOff>
      <xdr:row>35</xdr:row>
      <xdr:rowOff>134471</xdr:rowOff>
    </xdr:from>
    <xdr:to>
      <xdr:col>8</xdr:col>
      <xdr:colOff>496661</xdr:colOff>
      <xdr:row>45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744311</xdr:colOff>
      <xdr:row>35</xdr:row>
      <xdr:rowOff>134471</xdr:rowOff>
    </xdr:from>
    <xdr:to>
      <xdr:col>8</xdr:col>
      <xdr:colOff>857250</xdr:colOff>
      <xdr:row>45</xdr:row>
      <xdr:rowOff>66676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134471</xdr:rowOff>
    </xdr:from>
    <xdr:to>
      <xdr:col>2</xdr:col>
      <xdr:colOff>523874</xdr:colOff>
      <xdr:row>45</xdr:row>
      <xdr:rowOff>66811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98199</xdr:colOff>
      <xdr:row>0</xdr:row>
      <xdr:rowOff>171450</xdr:rowOff>
    </xdr:from>
    <xdr:to>
      <xdr:col>0</xdr:col>
      <xdr:colOff>1009048</xdr:colOff>
      <xdr:row>5</xdr:row>
      <xdr:rowOff>119727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99" y="171450"/>
          <a:ext cx="910849" cy="6612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30480</xdr:rowOff>
    </xdr:from>
    <xdr:to>
      <xdr:col>0</xdr:col>
      <xdr:colOff>123825</xdr:colOff>
      <xdr:row>34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E8834E3-5086-4A31-805F-92B713119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</xdr:colOff>
      <xdr:row>24</xdr:row>
      <xdr:rowOff>135106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40968FB-EB07-42E7-BD4E-CAD2D764D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515712</xdr:colOff>
      <xdr:row>34</xdr:row>
      <xdr:rowOff>133350</xdr:rowOff>
    </xdr:from>
    <xdr:to>
      <xdr:col>8</xdr:col>
      <xdr:colOff>664028</xdr:colOff>
      <xdr:row>45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752475</xdr:colOff>
      <xdr:row>35</xdr:row>
      <xdr:rowOff>9525</xdr:rowOff>
    </xdr:from>
    <xdr:to>
      <xdr:col>8</xdr:col>
      <xdr:colOff>838201</xdr:colOff>
      <xdr:row>45</xdr:row>
      <xdr:rowOff>40548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34</xdr:row>
      <xdr:rowOff>133350</xdr:rowOff>
    </xdr:from>
    <xdr:to>
      <xdr:col>2</xdr:col>
      <xdr:colOff>523874</xdr:colOff>
      <xdr:row>45</xdr:row>
      <xdr:rowOff>68969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100159</xdr:colOff>
      <xdr:row>1</xdr:row>
      <xdr:rowOff>0</xdr:rowOff>
    </xdr:from>
    <xdr:to>
      <xdr:col>0</xdr:col>
      <xdr:colOff>1008574</xdr:colOff>
      <xdr:row>6</xdr:row>
      <xdr:rowOff>9825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59" y="231321"/>
          <a:ext cx="908415" cy="6357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0BED603-2297-4AEF-A435-6CC97E0E4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15240</xdr:rowOff>
    </xdr:from>
    <xdr:to>
      <xdr:col>0</xdr:col>
      <xdr:colOff>123825</xdr:colOff>
      <xdr:row>24</xdr:row>
      <xdr:rowOff>130176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53849A05-50EE-45A9-80AE-3993F80ED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521156</xdr:colOff>
      <xdr:row>35</xdr:row>
      <xdr:rowOff>9525</xdr:rowOff>
    </xdr:from>
    <xdr:to>
      <xdr:col>8</xdr:col>
      <xdr:colOff>329293</xdr:colOff>
      <xdr:row>45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733425</xdr:colOff>
      <xdr:row>35</xdr:row>
      <xdr:rowOff>9525</xdr:rowOff>
    </xdr:from>
    <xdr:to>
      <xdr:col>8</xdr:col>
      <xdr:colOff>838200</xdr:colOff>
      <xdr:row>44</xdr:row>
      <xdr:rowOff>97729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9525</xdr:rowOff>
    </xdr:from>
    <xdr:to>
      <xdr:col>2</xdr:col>
      <xdr:colOff>523874</xdr:colOff>
      <xdr:row>45</xdr:row>
      <xdr:rowOff>43544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100764</xdr:colOff>
      <xdr:row>1</xdr:row>
      <xdr:rowOff>0</xdr:rowOff>
    </xdr:from>
    <xdr:to>
      <xdr:col>0</xdr:col>
      <xdr:colOff>1006484</xdr:colOff>
      <xdr:row>6</xdr:row>
      <xdr:rowOff>7920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764" y="231321"/>
          <a:ext cx="905720" cy="633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30480</xdr:rowOff>
    </xdr:from>
    <xdr:to>
      <xdr:col>0</xdr:col>
      <xdr:colOff>123825</xdr:colOff>
      <xdr:row>33</xdr:row>
      <xdr:rowOff>139494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86DDBA9-DA4C-4BD3-90DE-5888CBC50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15240</xdr:rowOff>
    </xdr:from>
    <xdr:to>
      <xdr:col>0</xdr:col>
      <xdr:colOff>123825</xdr:colOff>
      <xdr:row>24</xdr:row>
      <xdr:rowOff>130176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BA2B9B9-5977-44A7-A600-1CABAD4A1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533400</xdr:colOff>
      <xdr:row>20</xdr:row>
      <xdr:rowOff>47755</xdr:rowOff>
    </xdr:from>
    <xdr:to>
      <xdr:col>13</xdr:col>
      <xdr:colOff>675035</xdr:colOff>
      <xdr:row>45</xdr:row>
      <xdr:rowOff>61231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1</xdr:rowOff>
    </xdr:from>
    <xdr:to>
      <xdr:col>0</xdr:col>
      <xdr:colOff>123825</xdr:colOff>
      <xdr:row>20</xdr:row>
      <xdr:rowOff>28576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20</xdr:row>
      <xdr:rowOff>47625</xdr:rowOff>
    </xdr:from>
    <xdr:to>
      <xdr:col>7</xdr:col>
      <xdr:colOff>571501</xdr:colOff>
      <xdr:row>45</xdr:row>
      <xdr:rowOff>66674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21</xdr:row>
      <xdr:rowOff>100965</xdr:rowOff>
    </xdr:from>
    <xdr:to>
      <xdr:col>6</xdr:col>
      <xdr:colOff>247650</xdr:colOff>
      <xdr:row>42</xdr:row>
      <xdr:rowOff>34018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21</xdr:row>
      <xdr:rowOff>100965</xdr:rowOff>
    </xdr:from>
    <xdr:to>
      <xdr:col>13</xdr:col>
      <xdr:colOff>590550</xdr:colOff>
      <xdr:row>42</xdr:row>
      <xdr:rowOff>3356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22860</xdr:rowOff>
    </xdr:from>
    <xdr:to>
      <xdr:col>0</xdr:col>
      <xdr:colOff>123825</xdr:colOff>
      <xdr:row>21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73097D4-7B68-4348-9B10-744401EDC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2198</xdr:rowOff>
    </xdr:from>
    <xdr:to>
      <xdr:col>4</xdr:col>
      <xdr:colOff>161925</xdr:colOff>
      <xdr:row>43</xdr:row>
      <xdr:rowOff>84470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236220</xdr:colOff>
      <xdr:row>29</xdr:row>
      <xdr:rowOff>2198</xdr:rowOff>
    </xdr:from>
    <xdr:to>
      <xdr:col>11</xdr:col>
      <xdr:colOff>361950</xdr:colOff>
      <xdr:row>43</xdr:row>
      <xdr:rowOff>92126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467733</xdr:colOff>
      <xdr:row>35</xdr:row>
      <xdr:rowOff>148863</xdr:rowOff>
    </xdr:from>
    <xdr:to>
      <xdr:col>9</xdr:col>
      <xdr:colOff>482700</xdr:colOff>
      <xdr:row>44</xdr:row>
      <xdr:rowOff>133349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6386</xdr:rowOff>
    </xdr:from>
    <xdr:to>
      <xdr:col>5</xdr:col>
      <xdr:colOff>271070</xdr:colOff>
      <xdr:row>36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07A03DE-5E96-4C53-B088-FF5116C79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238460</xdr:colOff>
      <xdr:row>25</xdr:row>
      <xdr:rowOff>7733</xdr:rowOff>
    </xdr:from>
    <xdr:to>
      <xdr:col>13</xdr:col>
      <xdr:colOff>64881</xdr:colOff>
      <xdr:row>36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4D24689-812E-4502-BE4D-3CF418281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11206</xdr:colOff>
      <xdr:row>1</xdr:row>
      <xdr:rowOff>445</xdr:rowOff>
    </xdr:from>
    <xdr:to>
      <xdr:col>11</xdr:col>
      <xdr:colOff>541244</xdr:colOff>
      <xdr:row>14</xdr:row>
      <xdr:rowOff>134471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11206</xdr:colOff>
      <xdr:row>15</xdr:row>
      <xdr:rowOff>44822</xdr:rowOff>
    </xdr:from>
    <xdr:to>
      <xdr:col>11</xdr:col>
      <xdr:colOff>541244</xdr:colOff>
      <xdr:row>28</xdr:row>
      <xdr:rowOff>89200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7039F21-A2DD-43F6-90C0-806B2E34470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11206</xdr:colOff>
      <xdr:row>29</xdr:row>
      <xdr:rowOff>11204</xdr:rowOff>
    </xdr:from>
    <xdr:to>
      <xdr:col>11</xdr:col>
      <xdr:colOff>605118</xdr:colOff>
      <xdr:row>42</xdr:row>
      <xdr:rowOff>55582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49FDC03-BAAB-4FCC-A6FC-ED1EC6269D3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</xdr:rowOff>
    </xdr:from>
    <xdr:to>
      <xdr:col>0</xdr:col>
      <xdr:colOff>123825</xdr:colOff>
      <xdr:row>20</xdr:row>
      <xdr:rowOff>7620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399D390-B4A3-48B7-B840-598E0BC58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141515</xdr:rowOff>
    </xdr:from>
    <xdr:to>
      <xdr:col>5</xdr:col>
      <xdr:colOff>298711</xdr:colOff>
      <xdr:row>57</xdr:row>
      <xdr:rowOff>148375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8C3326D-96CB-42DA-B209-981D3DAD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365"/>
          <a:ext cx="3346711" cy="9784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100853</xdr:rowOff>
    </xdr:from>
    <xdr:to>
      <xdr:col>15</xdr:col>
      <xdr:colOff>523875</xdr:colOff>
      <xdr:row>44</xdr:row>
      <xdr:rowOff>9253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22860</xdr:rowOff>
    </xdr:from>
    <xdr:to>
      <xdr:col>0</xdr:col>
      <xdr:colOff>123825</xdr:colOff>
      <xdr:row>19</xdr:row>
      <xdr:rowOff>149350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2F870E0-36A3-405D-A9F2-B0A3CE48A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38100</xdr:rowOff>
    </xdr:from>
    <xdr:to>
      <xdr:col>7</xdr:col>
      <xdr:colOff>148650</xdr:colOff>
      <xdr:row>41</xdr:row>
      <xdr:rowOff>111126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487363</xdr:colOff>
      <xdr:row>23</xdr:row>
      <xdr:rowOff>28575</xdr:rowOff>
    </xdr:from>
    <xdr:to>
      <xdr:col>13</xdr:col>
      <xdr:colOff>621847</xdr:colOff>
      <xdr:row>41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123825</xdr:colOff>
      <xdr:row>22</xdr:row>
      <xdr:rowOff>150302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6150D10-98E5-4533-B7EB-9D3C8B265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219075</xdr:colOff>
      <xdr:row>20</xdr:row>
      <xdr:rowOff>19050</xdr:rowOff>
    </xdr:from>
    <xdr:to>
      <xdr:col>13</xdr:col>
      <xdr:colOff>672194</xdr:colOff>
      <xdr:row>44</xdr:row>
      <xdr:rowOff>110218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28575</xdr:colOff>
      <xdr:row>20</xdr:row>
      <xdr:rowOff>19050</xdr:rowOff>
    </xdr:from>
    <xdr:to>
      <xdr:col>8</xdr:col>
      <xdr:colOff>226695</xdr:colOff>
      <xdr:row>43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79375</xdr:rowOff>
    </xdr:from>
    <xdr:to>
      <xdr:col>15</xdr:col>
      <xdr:colOff>600074</xdr:colOff>
      <xdr:row>44</xdr:row>
      <xdr:rowOff>152399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19050</xdr:rowOff>
    </xdr:from>
    <xdr:to>
      <xdr:col>0</xdr:col>
      <xdr:colOff>123825</xdr:colOff>
      <xdr:row>19</xdr:row>
      <xdr:rowOff>145540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A90C2FA-292E-418A-9BC0-FB1AB36AF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1</xdr:row>
      <xdr:rowOff>6892</xdr:rowOff>
    </xdr:from>
    <xdr:to>
      <xdr:col>11</xdr:col>
      <xdr:colOff>508000</xdr:colOff>
      <xdr:row>14</xdr:row>
      <xdr:rowOff>111125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111125</xdr:colOff>
      <xdr:row>1</xdr:row>
      <xdr:rowOff>6892</xdr:rowOff>
    </xdr:from>
    <xdr:to>
      <xdr:col>8</xdr:col>
      <xdr:colOff>498750</xdr:colOff>
      <xdr:row>16</xdr:row>
      <xdr:rowOff>32021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527050</xdr:colOff>
      <xdr:row>16</xdr:row>
      <xdr:rowOff>105316</xdr:rowOff>
    </xdr:from>
    <xdr:to>
      <xdr:col>11</xdr:col>
      <xdr:colOff>542924</xdr:colOff>
      <xdr:row>28</xdr:row>
      <xdr:rowOff>98425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130175</xdr:colOff>
      <xdr:row>16</xdr:row>
      <xdr:rowOff>105316</xdr:rowOff>
    </xdr:from>
    <xdr:to>
      <xdr:col>8</xdr:col>
      <xdr:colOff>503239</xdr:colOff>
      <xdr:row>29</xdr:row>
      <xdr:rowOff>16416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508000</xdr:colOff>
      <xdr:row>30</xdr:row>
      <xdr:rowOff>38641</xdr:rowOff>
    </xdr:from>
    <xdr:to>
      <xdr:col>11</xdr:col>
      <xdr:colOff>539750</xdr:colOff>
      <xdr:row>40</xdr:row>
      <xdr:rowOff>50255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111125</xdr:colOff>
      <xdr:row>30</xdr:row>
      <xdr:rowOff>38641</xdr:rowOff>
    </xdr:from>
    <xdr:to>
      <xdr:col>8</xdr:col>
      <xdr:colOff>571500</xdr:colOff>
      <xdr:row>39</xdr:row>
      <xdr:rowOff>116112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</xdr:row>
      <xdr:rowOff>14287</xdr:rowOff>
    </xdr:from>
    <xdr:to>
      <xdr:col>0</xdr:col>
      <xdr:colOff>152400</xdr:colOff>
      <xdr:row>27</xdr:row>
      <xdr:rowOff>152400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35</xdr:row>
      <xdr:rowOff>14286</xdr:rowOff>
    </xdr:from>
    <xdr:to>
      <xdr:col>0</xdr:col>
      <xdr:colOff>114300</xdr:colOff>
      <xdr:row>38</xdr:row>
      <xdr:rowOff>9524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</xdr:row>
      <xdr:rowOff>14287</xdr:rowOff>
    </xdr:from>
    <xdr:to>
      <xdr:col>0</xdr:col>
      <xdr:colOff>152400</xdr:colOff>
      <xdr:row>14</xdr:row>
      <xdr:rowOff>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_ERU_2206">
  <a:themeElements>
    <a:clrScheme name="ERU">
      <a:dk1>
        <a:srgbClr val="262626"/>
      </a:dk1>
      <a:lt1>
        <a:sysClr val="window" lastClr="FFFFFF"/>
      </a:lt1>
      <a:dk2>
        <a:srgbClr val="233060"/>
      </a:dk2>
      <a:lt2>
        <a:srgbClr val="D0D0D0"/>
      </a:lt2>
      <a:accent1>
        <a:srgbClr val="233060"/>
      </a:accent1>
      <a:accent2>
        <a:srgbClr val="5A6588"/>
      </a:accent2>
      <a:accent3>
        <a:srgbClr val="9198B0"/>
      </a:accent3>
      <a:accent4>
        <a:srgbClr val="C8CBD7"/>
      </a:accent4>
      <a:accent5>
        <a:srgbClr val="DF2B20"/>
      </a:accent5>
      <a:accent6>
        <a:srgbClr val="E86158"/>
      </a:accent6>
      <a:hlink>
        <a:srgbClr val="0563C1"/>
      </a:hlink>
      <a:folHlink>
        <a:srgbClr val="DF2B20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83BD-AAE7-447C-83EA-804F7FED2370}">
  <sheetPr>
    <tabColor rgb="FF00B0F0"/>
  </sheetPr>
  <dimension ref="A1:K50"/>
  <sheetViews>
    <sheetView showGridLines="0" showWhiteSpace="0" view="pageLayout" zoomScale="70" zoomScaleNormal="70" zoomScaleSheetLayoutView="55" zoomScalePageLayoutView="70" workbookViewId="0">
      <selection activeCell="F1" sqref="F1"/>
    </sheetView>
  </sheetViews>
  <sheetFormatPr defaultColWidth="9.140625" defaultRowHeight="12.75"/>
  <cols>
    <col min="1" max="1" width="41.5703125" style="199" customWidth="1"/>
    <col min="2" max="2" width="50.42578125" style="199" customWidth="1"/>
    <col min="3" max="9" width="9.85546875" style="199" customWidth="1"/>
    <col min="10" max="10" width="10.28515625" style="199" customWidth="1"/>
    <col min="11" max="16384" width="9.140625" style="199"/>
  </cols>
  <sheetData>
    <row r="1" spans="1:11" ht="399.75" customHeight="1">
      <c r="A1" s="281" t="s">
        <v>330</v>
      </c>
      <c r="B1" s="282"/>
    </row>
    <row r="2" spans="1:11" ht="400.15" customHeight="1">
      <c r="A2" s="212"/>
      <c r="B2" s="268"/>
      <c r="C2" s="211"/>
      <c r="D2" s="211"/>
      <c r="E2" s="211"/>
      <c r="F2" s="211"/>
      <c r="G2" s="211"/>
      <c r="H2" s="211"/>
      <c r="I2" s="211"/>
      <c r="J2" s="211"/>
      <c r="K2" s="199" t="s">
        <v>202</v>
      </c>
    </row>
    <row r="3" spans="1:11">
      <c r="B3" s="269"/>
      <c r="D3" s="210"/>
      <c r="E3" s="209"/>
      <c r="F3" s="209"/>
      <c r="G3" s="209"/>
      <c r="J3" s="203"/>
    </row>
    <row r="9" spans="1:11">
      <c r="B9" s="208"/>
      <c r="I9" s="207"/>
    </row>
    <row r="10" spans="1:11">
      <c r="B10" s="202"/>
      <c r="C10" s="201"/>
    </row>
    <row r="11" spans="1:11">
      <c r="B11" s="202"/>
      <c r="C11" s="201"/>
    </row>
    <row r="12" spans="1:11">
      <c r="B12" s="202"/>
      <c r="C12" s="201"/>
    </row>
    <row r="13" spans="1:11">
      <c r="A13" s="204"/>
      <c r="B13" s="206"/>
      <c r="C13" s="205"/>
      <c r="D13" s="204"/>
      <c r="E13" s="204"/>
      <c r="F13" s="204"/>
      <c r="G13" s="204"/>
      <c r="H13" s="204"/>
      <c r="I13" s="204"/>
      <c r="J13" s="204"/>
    </row>
    <row r="14" spans="1:11">
      <c r="A14" s="204"/>
      <c r="B14" s="206"/>
      <c r="C14" s="205"/>
      <c r="D14" s="204"/>
      <c r="E14" s="204"/>
      <c r="F14" s="204"/>
      <c r="G14" s="204"/>
      <c r="H14" s="204"/>
      <c r="I14" s="204"/>
      <c r="J14" s="204"/>
    </row>
    <row r="15" spans="1:11">
      <c r="A15" s="204"/>
      <c r="B15" s="206"/>
      <c r="C15" s="205"/>
      <c r="D15" s="204"/>
      <c r="E15" s="204"/>
      <c r="F15" s="204"/>
      <c r="G15" s="204"/>
      <c r="H15" s="204"/>
      <c r="I15" s="204"/>
      <c r="J15" s="204"/>
    </row>
    <row r="16" spans="1:11">
      <c r="A16" s="204"/>
      <c r="B16" s="206"/>
      <c r="C16" s="205"/>
      <c r="D16" s="204"/>
      <c r="E16" s="204"/>
      <c r="F16" s="204"/>
      <c r="G16" s="204"/>
      <c r="H16" s="204"/>
      <c r="I16" s="204"/>
      <c r="J16" s="204"/>
    </row>
    <row r="17" spans="1:10">
      <c r="A17" s="204"/>
      <c r="B17" s="206"/>
      <c r="C17" s="205"/>
      <c r="D17" s="204"/>
      <c r="E17" s="204"/>
      <c r="F17" s="204"/>
      <c r="G17" s="204"/>
      <c r="H17" s="204"/>
      <c r="I17" s="204"/>
      <c r="J17" s="204"/>
    </row>
    <row r="18" spans="1:10">
      <c r="A18" s="204"/>
      <c r="B18" s="206"/>
      <c r="C18" s="205"/>
      <c r="D18" s="204"/>
      <c r="E18" s="204"/>
      <c r="F18" s="204"/>
      <c r="G18" s="204"/>
      <c r="H18" s="204"/>
      <c r="I18" s="204"/>
      <c r="J18" s="204"/>
    </row>
    <row r="19" spans="1:10">
      <c r="A19" s="204"/>
      <c r="B19" s="206"/>
      <c r="C19" s="205"/>
      <c r="D19" s="204"/>
      <c r="E19" s="204"/>
      <c r="F19" s="204"/>
      <c r="G19" s="204"/>
      <c r="H19" s="204"/>
      <c r="I19" s="204"/>
      <c r="J19" s="204"/>
    </row>
    <row r="21" spans="1:10">
      <c r="A21" s="204"/>
      <c r="B21" s="206"/>
      <c r="C21" s="205"/>
      <c r="D21" s="204"/>
      <c r="E21" s="204"/>
      <c r="F21" s="204"/>
      <c r="G21" s="204"/>
      <c r="H21" s="204"/>
      <c r="I21" s="204"/>
      <c r="J21" s="204"/>
    </row>
    <row r="22" spans="1:10">
      <c r="A22" s="204"/>
      <c r="B22" s="206"/>
      <c r="C22" s="205"/>
      <c r="D22" s="204"/>
      <c r="E22" s="204"/>
      <c r="F22" s="204"/>
      <c r="G22" s="204"/>
      <c r="H22" s="204"/>
      <c r="I22" s="204"/>
      <c r="J22" s="204"/>
    </row>
    <row r="23" spans="1:10">
      <c r="A23" s="204"/>
      <c r="B23" s="206"/>
      <c r="C23" s="205"/>
      <c r="D23" s="204"/>
      <c r="E23" s="204"/>
      <c r="F23" s="204"/>
      <c r="G23" s="204"/>
      <c r="H23" s="204"/>
      <c r="I23" s="204"/>
      <c r="J23" s="204"/>
    </row>
    <row r="25" spans="1:10">
      <c r="A25" s="204"/>
      <c r="C25" s="205"/>
      <c r="D25" s="204"/>
      <c r="E25" s="204"/>
      <c r="F25" s="204"/>
      <c r="G25" s="204"/>
      <c r="H25" s="204"/>
      <c r="I25" s="204"/>
      <c r="J25" s="204"/>
    </row>
    <row r="26" spans="1:10">
      <c r="A26" s="204"/>
      <c r="C26" s="205"/>
      <c r="D26" s="204"/>
      <c r="E26" s="204"/>
      <c r="F26" s="204"/>
      <c r="G26" s="204"/>
      <c r="H26" s="204"/>
      <c r="I26" s="204"/>
      <c r="J26" s="204"/>
    </row>
    <row r="27" spans="1:10">
      <c r="A27" s="204"/>
      <c r="C27" s="205"/>
      <c r="D27" s="204"/>
      <c r="E27" s="204"/>
      <c r="F27" s="204"/>
      <c r="G27" s="204"/>
      <c r="H27" s="204"/>
      <c r="I27" s="204"/>
      <c r="J27" s="204"/>
    </row>
    <row r="28" spans="1:10">
      <c r="A28" s="283"/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>
      <c r="A29" s="204"/>
      <c r="B29" s="206"/>
      <c r="C29" s="205"/>
      <c r="D29" s="204"/>
      <c r="E29" s="204"/>
      <c r="F29" s="204"/>
      <c r="G29" s="204"/>
      <c r="H29" s="204"/>
      <c r="I29" s="204"/>
      <c r="J29" s="204"/>
    </row>
    <row r="31" spans="1:10">
      <c r="A31" s="204"/>
      <c r="B31" s="206"/>
      <c r="C31" s="205"/>
      <c r="D31" s="204"/>
      <c r="E31" s="204"/>
      <c r="F31" s="204"/>
      <c r="G31" s="204"/>
      <c r="H31" s="204"/>
      <c r="I31" s="204"/>
      <c r="J31" s="204"/>
    </row>
    <row r="32" spans="1:10">
      <c r="A32" s="204"/>
      <c r="B32" s="206"/>
      <c r="C32" s="205"/>
      <c r="D32" s="204"/>
      <c r="E32" s="204"/>
      <c r="F32" s="204"/>
      <c r="G32" s="204"/>
      <c r="H32" s="204"/>
      <c r="I32" s="204"/>
      <c r="J32" s="204"/>
    </row>
    <row r="33" spans="1:10">
      <c r="A33" s="284"/>
      <c r="B33" s="284"/>
      <c r="C33" s="284"/>
      <c r="D33" s="284"/>
      <c r="E33" s="284"/>
      <c r="F33" s="284"/>
      <c r="G33" s="284"/>
      <c r="H33" s="284"/>
      <c r="I33" s="284"/>
      <c r="J33" s="284"/>
    </row>
    <row r="34" spans="1:10">
      <c r="B34" s="203"/>
      <c r="C34" s="203"/>
      <c r="D34" s="203"/>
      <c r="E34" s="203"/>
      <c r="F34" s="203"/>
      <c r="G34" s="203"/>
      <c r="H34" s="203"/>
      <c r="I34" s="203"/>
      <c r="J34" s="203"/>
    </row>
    <row r="37" spans="1:10">
      <c r="B37" s="202"/>
      <c r="C37" s="201"/>
    </row>
    <row r="39" spans="1:10">
      <c r="B39" s="200"/>
      <c r="C39" s="200"/>
      <c r="D39" s="200"/>
      <c r="E39" s="200"/>
      <c r="F39" s="200"/>
      <c r="G39" s="200"/>
      <c r="H39" s="200"/>
      <c r="I39" s="200"/>
    </row>
    <row r="50" spans="1:10">
      <c r="A50" s="285"/>
      <c r="B50" s="285"/>
      <c r="C50" s="285"/>
      <c r="D50" s="285"/>
      <c r="E50" s="285"/>
      <c r="F50" s="285"/>
      <c r="G50" s="285"/>
      <c r="H50" s="285"/>
      <c r="I50" s="285"/>
      <c r="J50" s="285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/>
  <dimension ref="A1:U45"/>
  <sheetViews>
    <sheetView showGridLines="0" zoomScaleNormal="100" zoomScaleSheetLayoutView="100" workbookViewId="0">
      <selection activeCell="P39" sqref="P39"/>
    </sheetView>
  </sheetViews>
  <sheetFormatPr defaultColWidth="9.140625" defaultRowHeight="12.75"/>
  <cols>
    <col min="1" max="1" width="30.85546875" style="2" customWidth="1"/>
    <col min="2" max="13" width="8.5703125" style="2" customWidth="1"/>
    <col min="14" max="14" width="10.42578125" style="2" customWidth="1"/>
    <col min="15" max="15" width="8.42578125" style="2" customWidth="1"/>
    <col min="16" max="16" width="11.42578125" style="2" bestFit="1" customWidth="1"/>
    <col min="17" max="16384" width="9.140625" style="2"/>
  </cols>
  <sheetData>
    <row r="1" spans="1:21" ht="20.25">
      <c r="A1" s="137" t="s">
        <v>243</v>
      </c>
      <c r="N1" s="190" t="str">
        <f>'3'!N1</f>
        <v>IV. čtvrtletí 2023</v>
      </c>
    </row>
    <row r="2" spans="1:21" s="60" customFormat="1" ht="18">
      <c r="A2" s="187" t="s">
        <v>244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1" s="7" customFormat="1" ht="6" customHeight="1"/>
    <row r="4" spans="1:21" s="7" customFormat="1" ht="12">
      <c r="A4" s="294">
        <v>2025</v>
      </c>
      <c r="B4" s="295" t="s">
        <v>42</v>
      </c>
      <c r="C4" s="296"/>
      <c r="D4" s="297"/>
      <c r="E4" s="296" t="s">
        <v>43</v>
      </c>
      <c r="F4" s="296"/>
      <c r="G4" s="296"/>
      <c r="H4" s="295" t="s">
        <v>44</v>
      </c>
      <c r="I4" s="296"/>
      <c r="J4" s="297"/>
      <c r="K4" s="295" t="s">
        <v>45</v>
      </c>
      <c r="L4" s="296"/>
      <c r="M4" s="297"/>
      <c r="N4" s="169" t="s">
        <v>7</v>
      </c>
    </row>
    <row r="5" spans="1:21" s="7" customFormat="1" ht="12" customHeight="1">
      <c r="A5" s="294"/>
      <c r="B5" s="217" t="s">
        <v>8</v>
      </c>
      <c r="C5" s="154" t="s">
        <v>9</v>
      </c>
      <c r="D5" s="218" t="s">
        <v>10</v>
      </c>
      <c r="E5" s="154" t="s">
        <v>11</v>
      </c>
      <c r="F5" s="154" t="s">
        <v>12</v>
      </c>
      <c r="G5" s="154" t="s">
        <v>13</v>
      </c>
      <c r="H5" s="217" t="s">
        <v>14</v>
      </c>
      <c r="I5" s="154" t="s">
        <v>15</v>
      </c>
      <c r="J5" s="218" t="s">
        <v>16</v>
      </c>
      <c r="K5" s="217" t="s">
        <v>17</v>
      </c>
      <c r="L5" s="154" t="s">
        <v>18</v>
      </c>
      <c r="M5" s="218" t="s">
        <v>19</v>
      </c>
      <c r="N5" s="155"/>
    </row>
    <row r="6" spans="1:21" s="7" customFormat="1" ht="12" customHeight="1">
      <c r="A6" s="299" t="s">
        <v>116</v>
      </c>
      <c r="B6" s="300">
        <f>SUM(B7:D7)</f>
        <v>29967.889388999993</v>
      </c>
      <c r="C6" s="301"/>
      <c r="D6" s="302"/>
      <c r="E6" s="301">
        <f>SUM(E7:G7)</f>
        <v>12463.826477000002</v>
      </c>
      <c r="F6" s="301"/>
      <c r="G6" s="301"/>
      <c r="H6" s="300">
        <f>SUM(H7:J7)</f>
        <v>8364.7259799999974</v>
      </c>
      <c r="I6" s="301"/>
      <c r="J6" s="302"/>
      <c r="K6" s="300">
        <f>SUM(K7:M7)</f>
        <v>26102.195871999997</v>
      </c>
      <c r="L6" s="301"/>
      <c r="M6" s="302"/>
      <c r="N6" s="289">
        <f>SUM(B7:M7)</f>
        <v>76898.637717999998</v>
      </c>
    </row>
    <row r="7" spans="1:21" s="7" customFormat="1" ht="12" customHeight="1">
      <c r="A7" s="299"/>
      <c r="B7" s="221">
        <f>SUM(B8:B23)</f>
        <v>11328.865458999997</v>
      </c>
      <c r="C7" s="153">
        <f t="shared" ref="C7:M7" si="0">SUM(C8:C23)</f>
        <v>10389.127527999997</v>
      </c>
      <c r="D7" s="222">
        <f t="shared" si="0"/>
        <v>8249.8964019999985</v>
      </c>
      <c r="E7" s="153">
        <f t="shared" si="0"/>
        <v>5374.8613760000007</v>
      </c>
      <c r="F7" s="153">
        <f t="shared" si="0"/>
        <v>4421.4198070000002</v>
      </c>
      <c r="G7" s="153">
        <f t="shared" si="0"/>
        <v>2667.5452940000005</v>
      </c>
      <c r="H7" s="221">
        <f t="shared" si="0"/>
        <v>2519.9906779999992</v>
      </c>
      <c r="I7" s="153">
        <f t="shared" si="0"/>
        <v>2568.0618769999992</v>
      </c>
      <c r="J7" s="222">
        <f t="shared" si="0"/>
        <v>3276.6734249999995</v>
      </c>
      <c r="K7" s="221">
        <f t="shared" si="0"/>
        <v>6658.5674520000002</v>
      </c>
      <c r="L7" s="153">
        <f t="shared" si="0"/>
        <v>8976.2706859999998</v>
      </c>
      <c r="M7" s="222">
        <f t="shared" si="0"/>
        <v>10467.357733999999</v>
      </c>
      <c r="N7" s="289"/>
      <c r="P7" s="60"/>
      <c r="Q7" s="60"/>
      <c r="R7" s="60"/>
      <c r="S7" s="60"/>
      <c r="T7" s="60"/>
    </row>
    <row r="8" spans="1:21" s="7" customFormat="1" ht="12" customHeight="1">
      <c r="A8" s="128" t="s">
        <v>40</v>
      </c>
      <c r="B8" s="219">
        <v>1362.6446829999993</v>
      </c>
      <c r="C8" s="150">
        <v>1283.9790559999994</v>
      </c>
      <c r="D8" s="220">
        <v>1202.7536889999997</v>
      </c>
      <c r="E8" s="150">
        <v>783.26579500000003</v>
      </c>
      <c r="F8" s="150">
        <v>733.75673099999995</v>
      </c>
      <c r="G8" s="150">
        <v>485.20760300000023</v>
      </c>
      <c r="H8" s="219">
        <v>405.65266099999997</v>
      </c>
      <c r="I8" s="150">
        <v>381.12442599999991</v>
      </c>
      <c r="J8" s="220">
        <v>524.97230100000002</v>
      </c>
      <c r="K8" s="219">
        <v>946.60140899999999</v>
      </c>
      <c r="L8" s="150">
        <v>1202.6643689999996</v>
      </c>
      <c r="M8" s="220">
        <v>1376.1485789999995</v>
      </c>
      <c r="N8" s="150">
        <f>SUM(B8:M8)</f>
        <v>10688.771301999997</v>
      </c>
      <c r="P8" s="8"/>
      <c r="Q8" s="96"/>
      <c r="R8" s="102"/>
      <c r="S8" s="102"/>
      <c r="T8" s="102"/>
      <c r="U8" s="38"/>
    </row>
    <row r="9" spans="1:21" s="7" customFormat="1" ht="12" customHeight="1">
      <c r="A9" s="128" t="s">
        <v>39</v>
      </c>
      <c r="B9" s="219">
        <v>65.194164999999998</v>
      </c>
      <c r="C9" s="150">
        <v>57.229420000000005</v>
      </c>
      <c r="D9" s="220">
        <v>54.428350999999999</v>
      </c>
      <c r="E9" s="150">
        <v>42.814314000000003</v>
      </c>
      <c r="F9" s="150">
        <v>42.045704999999991</v>
      </c>
      <c r="G9" s="150">
        <v>27.167197000000002</v>
      </c>
      <c r="H9" s="219">
        <v>26.733135000000001</v>
      </c>
      <c r="I9" s="150">
        <v>27.083642000000001</v>
      </c>
      <c r="J9" s="220">
        <v>30.272382</v>
      </c>
      <c r="K9" s="219">
        <v>45.234904000000007</v>
      </c>
      <c r="L9" s="150">
        <v>54.896166999999998</v>
      </c>
      <c r="M9" s="220">
        <v>61.829953999999987</v>
      </c>
      <c r="N9" s="150">
        <f>SUM(B9:M9)</f>
        <v>534.92933599999992</v>
      </c>
      <c r="P9" s="8"/>
      <c r="Q9" s="96"/>
      <c r="R9" s="102"/>
      <c r="S9" s="102"/>
      <c r="T9" s="102"/>
      <c r="U9" s="38"/>
    </row>
    <row r="10" spans="1:21" s="7" customFormat="1" ht="12" customHeight="1">
      <c r="A10" s="128" t="s">
        <v>38</v>
      </c>
      <c r="B10" s="219">
        <v>870.3534719999999</v>
      </c>
      <c r="C10" s="150">
        <v>810.05852700000003</v>
      </c>
      <c r="D10" s="220">
        <v>603.36183100000017</v>
      </c>
      <c r="E10" s="150">
        <v>337.64337399999994</v>
      </c>
      <c r="F10" s="150">
        <v>257.04708199999999</v>
      </c>
      <c r="G10" s="150">
        <v>101.686954</v>
      </c>
      <c r="H10" s="219">
        <v>87.044272000000007</v>
      </c>
      <c r="I10" s="150">
        <v>139.691497</v>
      </c>
      <c r="J10" s="220">
        <v>189.99255399999998</v>
      </c>
      <c r="K10" s="219">
        <v>488.30998100000005</v>
      </c>
      <c r="L10" s="150">
        <v>641.93127299999992</v>
      </c>
      <c r="M10" s="220">
        <v>706.05444899999998</v>
      </c>
      <c r="N10" s="150">
        <f>SUM(B10:M10)</f>
        <v>5233.1752659999993</v>
      </c>
      <c r="P10" s="8"/>
      <c r="Q10" s="96"/>
      <c r="R10" s="102"/>
      <c r="S10" s="102"/>
      <c r="T10" s="102"/>
      <c r="U10" s="38"/>
    </row>
    <row r="11" spans="1:21" s="7" customFormat="1" ht="12" customHeight="1">
      <c r="A11" s="128" t="s">
        <v>60</v>
      </c>
      <c r="B11" s="219">
        <v>6.3607150000000008</v>
      </c>
      <c r="C11" s="150">
        <v>4.7087909999999988</v>
      </c>
      <c r="D11" s="220">
        <v>6.9140030000000001</v>
      </c>
      <c r="E11" s="150">
        <v>6.7608839999999999</v>
      </c>
      <c r="F11" s="150">
        <v>4.2276379999999998</v>
      </c>
      <c r="G11" s="150">
        <v>5.440607</v>
      </c>
      <c r="H11" s="219">
        <v>3.5802480000000005</v>
      </c>
      <c r="I11" s="150">
        <v>4.6553050000000002</v>
      </c>
      <c r="J11" s="220">
        <v>3.8970020000000001</v>
      </c>
      <c r="K11" s="219">
        <v>4.2012969999999994</v>
      </c>
      <c r="L11" s="150">
        <v>0.94229799999999997</v>
      </c>
      <c r="M11" s="220">
        <v>1.20855</v>
      </c>
      <c r="N11" s="150">
        <f t="shared" ref="N11:N21" si="1">SUM(B11:M11)</f>
        <v>52.897337999999998</v>
      </c>
      <c r="P11" s="8"/>
      <c r="Q11" s="96"/>
      <c r="R11" s="102"/>
      <c r="S11" s="102"/>
      <c r="T11" s="102"/>
      <c r="U11" s="38"/>
    </row>
    <row r="12" spans="1:21" s="7" customFormat="1" ht="12" customHeight="1">
      <c r="A12" s="128" t="s">
        <v>61</v>
      </c>
      <c r="B12" s="219">
        <v>3.0006679999999997</v>
      </c>
      <c r="C12" s="150">
        <v>3.2794939999999997</v>
      </c>
      <c r="D12" s="220">
        <v>3.1910979999999998</v>
      </c>
      <c r="E12" s="150">
        <v>4.0488749999999998</v>
      </c>
      <c r="F12" s="150">
        <v>4.3460079999999994</v>
      </c>
      <c r="G12" s="150">
        <v>5.1068429999999987</v>
      </c>
      <c r="H12" s="219">
        <v>4.9985390000000001</v>
      </c>
      <c r="I12" s="150">
        <v>4.5286220000000004</v>
      </c>
      <c r="J12" s="220">
        <v>4.2373959999999995</v>
      </c>
      <c r="K12" s="219">
        <v>3.6902300000000001</v>
      </c>
      <c r="L12" s="150">
        <v>2.41425</v>
      </c>
      <c r="M12" s="220">
        <v>2.3694499999999996</v>
      </c>
      <c r="N12" s="150">
        <f t="shared" si="1"/>
        <v>45.211472999999998</v>
      </c>
      <c r="P12" s="8"/>
      <c r="Q12" s="96"/>
      <c r="R12" s="102"/>
      <c r="S12" s="102"/>
      <c r="T12" s="102"/>
      <c r="U12" s="38"/>
    </row>
    <row r="13" spans="1:21" s="7" customFormat="1" ht="12" customHeight="1">
      <c r="A13" s="128" t="s">
        <v>62</v>
      </c>
      <c r="B13" s="219">
        <v>0.12739300000000001</v>
      </c>
      <c r="C13" s="150">
        <v>9.1897000000000006E-2</v>
      </c>
      <c r="D13" s="220">
        <v>5.3783000000000004E-2</v>
      </c>
      <c r="E13" s="150">
        <v>0.26817599999999997</v>
      </c>
      <c r="F13" s="150">
        <v>8.1819000000000003E-2</v>
      </c>
      <c r="G13" s="150">
        <v>9.8987999999999993E-2</v>
      </c>
      <c r="H13" s="219">
        <v>8.0396000000000009E-2</v>
      </c>
      <c r="I13" s="150">
        <v>8.3158999999999997E-2</v>
      </c>
      <c r="J13" s="220">
        <v>7.3440999999999992E-2</v>
      </c>
      <c r="K13" s="219">
        <v>1.966E-2</v>
      </c>
      <c r="L13" s="150">
        <v>1.0614999999999999E-2</v>
      </c>
      <c r="M13" s="220">
        <v>8.9589999999999999E-3</v>
      </c>
      <c r="N13" s="150">
        <f t="shared" si="1"/>
        <v>0.99828600000000001</v>
      </c>
      <c r="P13" s="8"/>
      <c r="Q13" s="96"/>
      <c r="R13" s="102"/>
      <c r="S13" s="102"/>
      <c r="T13" s="102"/>
      <c r="U13" s="38"/>
    </row>
    <row r="14" spans="1:21" s="7" customFormat="1" ht="12" customHeight="1">
      <c r="A14" s="128" t="s">
        <v>37</v>
      </c>
      <c r="B14" s="219">
        <v>4955.4071460000005</v>
      </c>
      <c r="C14" s="150">
        <v>4489.5337689999997</v>
      </c>
      <c r="D14" s="220">
        <v>3452.9997189999995</v>
      </c>
      <c r="E14" s="150">
        <v>2271.9042660000005</v>
      </c>
      <c r="F14" s="150">
        <v>1692.7484960000004</v>
      </c>
      <c r="G14" s="150">
        <v>800.11364999999989</v>
      </c>
      <c r="H14" s="219">
        <v>750.97698100000014</v>
      </c>
      <c r="I14" s="150">
        <v>789.16677600000003</v>
      </c>
      <c r="J14" s="220">
        <v>1168.9437930000001</v>
      </c>
      <c r="K14" s="219">
        <v>2654.8163249999998</v>
      </c>
      <c r="L14" s="150">
        <v>3823.5184569999997</v>
      </c>
      <c r="M14" s="220">
        <v>4502.5081469999996</v>
      </c>
      <c r="N14" s="150">
        <f t="shared" si="1"/>
        <v>31352.637524999998</v>
      </c>
      <c r="P14" s="8"/>
      <c r="Q14" s="96"/>
      <c r="R14" s="102"/>
      <c r="S14" s="102"/>
      <c r="T14" s="102"/>
      <c r="U14" s="38"/>
    </row>
    <row r="15" spans="1:21" s="7" customFormat="1" ht="12" customHeight="1">
      <c r="A15" s="128" t="s">
        <v>72</v>
      </c>
      <c r="B15" s="219">
        <v>165.86682000000002</v>
      </c>
      <c r="C15" s="150">
        <v>151.68985000000001</v>
      </c>
      <c r="D15" s="220">
        <v>87.451080000000005</v>
      </c>
      <c r="E15" s="150">
        <v>66.523839999999993</v>
      </c>
      <c r="F15" s="150">
        <v>59.34796</v>
      </c>
      <c r="G15" s="150">
        <v>33.010529999999996</v>
      </c>
      <c r="H15" s="219">
        <v>31.632920000000002</v>
      </c>
      <c r="I15" s="150">
        <v>17.291270000000001</v>
      </c>
      <c r="J15" s="220">
        <v>43.377840000000006</v>
      </c>
      <c r="K15" s="219">
        <v>99.826299999999989</v>
      </c>
      <c r="L15" s="150">
        <v>109.69416</v>
      </c>
      <c r="M15" s="220">
        <v>102.88159</v>
      </c>
      <c r="N15" s="150">
        <f t="shared" si="1"/>
        <v>968.5941600000001</v>
      </c>
      <c r="P15" s="8"/>
      <c r="Q15" s="96"/>
      <c r="R15" s="102"/>
      <c r="S15" s="102"/>
      <c r="T15" s="102"/>
      <c r="U15" s="38"/>
    </row>
    <row r="16" spans="1:21" s="7" customFormat="1" ht="12" customHeight="1">
      <c r="A16" s="128" t="s">
        <v>36</v>
      </c>
      <c r="B16" s="219">
        <v>0</v>
      </c>
      <c r="C16" s="150">
        <v>0</v>
      </c>
      <c r="D16" s="220">
        <v>0</v>
      </c>
      <c r="E16" s="150">
        <v>0</v>
      </c>
      <c r="F16" s="150">
        <v>0</v>
      </c>
      <c r="G16" s="150">
        <v>0</v>
      </c>
      <c r="H16" s="219">
        <v>0</v>
      </c>
      <c r="I16" s="150">
        <v>0</v>
      </c>
      <c r="J16" s="220">
        <v>0</v>
      </c>
      <c r="K16" s="219">
        <v>0</v>
      </c>
      <c r="L16" s="150">
        <v>0</v>
      </c>
      <c r="M16" s="220">
        <v>0</v>
      </c>
      <c r="N16" s="150">
        <f t="shared" si="1"/>
        <v>0</v>
      </c>
      <c r="P16" s="8"/>
      <c r="Q16" s="96"/>
      <c r="R16" s="102"/>
      <c r="S16" s="102"/>
      <c r="T16" s="102"/>
      <c r="U16" s="38"/>
    </row>
    <row r="17" spans="1:21" s="7" customFormat="1" ht="12" customHeight="1">
      <c r="A17" s="128" t="s">
        <v>35</v>
      </c>
      <c r="B17" s="219">
        <v>129.12627799999999</v>
      </c>
      <c r="C17" s="150">
        <v>135.40395500000002</v>
      </c>
      <c r="D17" s="220">
        <v>137.91551199999998</v>
      </c>
      <c r="E17" s="150">
        <v>103.96876</v>
      </c>
      <c r="F17" s="150">
        <v>125.51633899999999</v>
      </c>
      <c r="G17" s="150">
        <v>127.205871</v>
      </c>
      <c r="H17" s="219">
        <v>103.18007899999999</v>
      </c>
      <c r="I17" s="150">
        <v>91.426521000000008</v>
      </c>
      <c r="J17" s="220">
        <v>94.177973999999992</v>
      </c>
      <c r="K17" s="219">
        <v>142.91414600000002</v>
      </c>
      <c r="L17" s="150">
        <v>145.43534099999999</v>
      </c>
      <c r="M17" s="220">
        <v>176.78681800000001</v>
      </c>
      <c r="N17" s="150">
        <f t="shared" si="1"/>
        <v>1513.0575939999999</v>
      </c>
      <c r="P17" s="8"/>
      <c r="Q17" s="96"/>
      <c r="R17" s="102"/>
      <c r="S17" s="102"/>
      <c r="T17" s="102"/>
      <c r="U17" s="38"/>
    </row>
    <row r="18" spans="1:21" s="7" customFormat="1" ht="12" customHeight="1">
      <c r="A18" s="128" t="s">
        <v>34</v>
      </c>
      <c r="B18" s="219">
        <v>1.3836190000000002</v>
      </c>
      <c r="C18" s="150">
        <v>1.7792539999999999</v>
      </c>
      <c r="D18" s="220">
        <v>1.3543179999999999</v>
      </c>
      <c r="E18" s="150">
        <v>0.61654399999999998</v>
      </c>
      <c r="F18" s="150">
        <v>0.64588599999999996</v>
      </c>
      <c r="G18" s="150">
        <v>0.251114</v>
      </c>
      <c r="H18" s="219">
        <v>0.33622199999999997</v>
      </c>
      <c r="I18" s="150">
        <v>0.36943799999999999</v>
      </c>
      <c r="J18" s="220">
        <v>0.39330700000000002</v>
      </c>
      <c r="K18" s="219">
        <v>2.7985230000000003</v>
      </c>
      <c r="L18" s="150">
        <v>7.7689870000000001</v>
      </c>
      <c r="M18" s="220">
        <v>8.2765220000000017</v>
      </c>
      <c r="N18" s="150">
        <f t="shared" si="1"/>
        <v>25.973734</v>
      </c>
      <c r="P18" s="8"/>
      <c r="Q18" s="96"/>
      <c r="R18" s="102"/>
      <c r="S18" s="102"/>
      <c r="T18" s="102"/>
      <c r="U18" s="38"/>
    </row>
    <row r="19" spans="1:21" s="7" customFormat="1" ht="12" customHeight="1">
      <c r="A19" s="128" t="s">
        <v>33</v>
      </c>
      <c r="B19" s="219">
        <v>368.46904999999998</v>
      </c>
      <c r="C19" s="150">
        <v>330.72717899999992</v>
      </c>
      <c r="D19" s="220">
        <v>307.92089400000003</v>
      </c>
      <c r="E19" s="150">
        <v>310.97607099999999</v>
      </c>
      <c r="F19" s="150">
        <v>282.30615499999999</v>
      </c>
      <c r="G19" s="150">
        <v>200.382417</v>
      </c>
      <c r="H19" s="219">
        <v>170.72438699999998</v>
      </c>
      <c r="I19" s="150">
        <v>193.406691</v>
      </c>
      <c r="J19" s="220">
        <v>220.25016400000001</v>
      </c>
      <c r="K19" s="219">
        <v>261.63047499999999</v>
      </c>
      <c r="L19" s="150">
        <v>300.70797100000004</v>
      </c>
      <c r="M19" s="220">
        <v>340.256821</v>
      </c>
      <c r="N19" s="150">
        <f t="shared" si="1"/>
        <v>3287.7582750000001</v>
      </c>
      <c r="P19" s="8"/>
      <c r="Q19" s="96"/>
      <c r="R19" s="102"/>
      <c r="S19" s="102"/>
      <c r="T19" s="102"/>
      <c r="U19" s="38"/>
    </row>
    <row r="20" spans="1:21" s="7" customFormat="1" ht="12" customHeight="1">
      <c r="A20" s="128" t="s">
        <v>32</v>
      </c>
      <c r="B20" s="219">
        <v>210.53552900000003</v>
      </c>
      <c r="C20" s="150">
        <v>203.30978200000001</v>
      </c>
      <c r="D20" s="220">
        <v>192.95013599999999</v>
      </c>
      <c r="E20" s="150">
        <v>160.342187</v>
      </c>
      <c r="F20" s="150">
        <v>178.16947699999997</v>
      </c>
      <c r="G20" s="150">
        <v>128.47075899999999</v>
      </c>
      <c r="H20" s="219">
        <v>113.57530199999999</v>
      </c>
      <c r="I20" s="150">
        <v>118.63211499999998</v>
      </c>
      <c r="J20" s="220">
        <v>175.68422999999999</v>
      </c>
      <c r="K20" s="219">
        <v>196.14779300000001</v>
      </c>
      <c r="L20" s="150">
        <v>197.62647099999998</v>
      </c>
      <c r="M20" s="220">
        <v>232.09597999999994</v>
      </c>
      <c r="N20" s="150">
        <f t="shared" si="1"/>
        <v>2107.539761</v>
      </c>
      <c r="P20" s="8"/>
      <c r="Q20" s="96"/>
      <c r="R20" s="102"/>
      <c r="S20" s="102"/>
      <c r="T20" s="102"/>
      <c r="U20" s="38"/>
    </row>
    <row r="21" spans="1:21" s="7" customFormat="1" ht="12" customHeight="1">
      <c r="A21" s="128" t="s">
        <v>3</v>
      </c>
      <c r="B21" s="219">
        <v>0</v>
      </c>
      <c r="C21" s="150">
        <v>0</v>
      </c>
      <c r="D21" s="220">
        <v>0</v>
      </c>
      <c r="E21" s="150">
        <v>0</v>
      </c>
      <c r="F21" s="150">
        <v>0</v>
      </c>
      <c r="G21" s="150">
        <v>0</v>
      </c>
      <c r="H21" s="219">
        <v>0</v>
      </c>
      <c r="I21" s="150">
        <v>0</v>
      </c>
      <c r="J21" s="220">
        <v>0</v>
      </c>
      <c r="K21" s="219">
        <v>0</v>
      </c>
      <c r="L21" s="150">
        <v>0</v>
      </c>
      <c r="M21" s="220">
        <v>0</v>
      </c>
      <c r="N21" s="150">
        <f t="shared" si="1"/>
        <v>0</v>
      </c>
      <c r="P21" s="8"/>
      <c r="Q21" s="96"/>
      <c r="R21" s="102"/>
      <c r="S21" s="102"/>
      <c r="T21" s="102"/>
      <c r="U21" s="38"/>
    </row>
    <row r="22" spans="1:21" s="7" customFormat="1" ht="12" customHeight="1">
      <c r="A22" s="128" t="s">
        <v>31</v>
      </c>
      <c r="B22" s="219">
        <v>24.040073000000007</v>
      </c>
      <c r="C22" s="150">
        <v>30.578368999999995</v>
      </c>
      <c r="D22" s="220">
        <v>14.426030999999998</v>
      </c>
      <c r="E22" s="150">
        <v>6.5395849999999998</v>
      </c>
      <c r="F22" s="150">
        <v>3.2561990000000001</v>
      </c>
      <c r="G22" s="150">
        <v>6.293676999999998</v>
      </c>
      <c r="H22" s="219">
        <v>5.027933</v>
      </c>
      <c r="I22" s="150">
        <v>2.2525130000000009</v>
      </c>
      <c r="J22" s="220">
        <v>4.4907589999999997</v>
      </c>
      <c r="K22" s="219">
        <v>7.6204999999999989</v>
      </c>
      <c r="L22" s="150">
        <v>17.852281000000005</v>
      </c>
      <c r="M22" s="220">
        <v>21.681122999999999</v>
      </c>
      <c r="N22" s="150">
        <f>SUM(B22:M22)</f>
        <v>144.059043</v>
      </c>
      <c r="P22" s="8"/>
      <c r="Q22" s="96"/>
      <c r="R22" s="102"/>
      <c r="S22" s="102"/>
      <c r="T22" s="102"/>
      <c r="U22" s="38"/>
    </row>
    <row r="23" spans="1:21" s="7" customFormat="1" ht="12" customHeight="1">
      <c r="A23" s="128" t="s">
        <v>30</v>
      </c>
      <c r="B23" s="219">
        <v>3166.3558479999979</v>
      </c>
      <c r="C23" s="150">
        <v>2886.7581849999997</v>
      </c>
      <c r="D23" s="220">
        <v>2184.1759569999995</v>
      </c>
      <c r="E23" s="150">
        <v>1279.1887050000003</v>
      </c>
      <c r="F23" s="150">
        <v>1037.9243119999996</v>
      </c>
      <c r="G23" s="150">
        <v>747.10908400000028</v>
      </c>
      <c r="H23" s="219">
        <v>816.44760299999916</v>
      </c>
      <c r="I23" s="150">
        <v>798.34990199999947</v>
      </c>
      <c r="J23" s="220">
        <v>815.91028199999937</v>
      </c>
      <c r="K23" s="219">
        <v>1804.7559090000004</v>
      </c>
      <c r="L23" s="150">
        <v>2470.8080459999992</v>
      </c>
      <c r="M23" s="220">
        <v>2935.2507919999998</v>
      </c>
      <c r="N23" s="150">
        <f>SUM(B23:M23)</f>
        <v>20943.034624999993</v>
      </c>
      <c r="P23" s="8"/>
      <c r="Q23" s="96"/>
      <c r="R23" s="102"/>
      <c r="S23" s="102"/>
      <c r="T23" s="102"/>
      <c r="U23" s="38"/>
    </row>
    <row r="24" spans="1:21" s="4" customFormat="1" ht="11.25">
      <c r="N24" s="3"/>
      <c r="P24" s="107"/>
      <c r="Q24" s="107"/>
      <c r="R24" s="107"/>
      <c r="S24" s="107"/>
      <c r="T24" s="107"/>
      <c r="U24" s="108"/>
    </row>
    <row r="25" spans="1:21" s="7" customFormat="1">
      <c r="A25" s="2"/>
      <c r="B25" s="267"/>
      <c r="C25" s="267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1"/>
    </row>
    <row r="26" spans="1:21" s="7" customFormat="1">
      <c r="A26" s="95" t="s">
        <v>40</v>
      </c>
      <c r="B26" s="23">
        <v>3525.4143569999987</v>
      </c>
      <c r="C26" s="267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21" s="7" customFormat="1">
      <c r="A27" s="95" t="s">
        <v>39</v>
      </c>
      <c r="B27" s="23">
        <v>161.96102500000001</v>
      </c>
      <c r="C27" s="267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1:21" s="7" customFormat="1">
      <c r="A28" s="95" t="s">
        <v>38</v>
      </c>
      <c r="B28" s="23">
        <v>1836.295703</v>
      </c>
      <c r="C28" s="267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</row>
    <row r="29" spans="1:21" s="7" customFormat="1">
      <c r="A29" s="95" t="s">
        <v>60</v>
      </c>
      <c r="B29" s="23">
        <v>6.3521449999999993</v>
      </c>
      <c r="C29" s="267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Q29" s="8"/>
    </row>
    <row r="30" spans="1:21" s="7" customFormat="1">
      <c r="A30" s="95" t="s">
        <v>61</v>
      </c>
      <c r="B30" s="23">
        <v>8.4739299999999993</v>
      </c>
      <c r="C30" s="267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21" s="7" customFormat="1">
      <c r="A31" s="95" t="s">
        <v>62</v>
      </c>
      <c r="B31" s="23">
        <v>3.9233999999999998E-2</v>
      </c>
      <c r="C31" s="267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21" s="7" customFormat="1">
      <c r="A32" s="95" t="s">
        <v>37</v>
      </c>
      <c r="B32" s="23">
        <v>10980.842928999999</v>
      </c>
      <c r="C32" s="267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s="7" customFormat="1">
      <c r="A33" s="95" t="s">
        <v>72</v>
      </c>
      <c r="B33" s="23">
        <v>312.40204999999997</v>
      </c>
      <c r="C33" s="267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s="7" customFormat="1">
      <c r="A34" s="95" t="s">
        <v>36</v>
      </c>
      <c r="B34" s="23">
        <v>0</v>
      </c>
      <c r="C34" s="267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s="7" customFormat="1">
      <c r="A35" s="95" t="s">
        <v>35</v>
      </c>
      <c r="B35" s="23">
        <v>465.13630499999999</v>
      </c>
      <c r="C35" s="26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s="7" customFormat="1">
      <c r="A36" s="95" t="s">
        <v>34</v>
      </c>
      <c r="B36" s="23">
        <v>18.844032000000002</v>
      </c>
      <c r="C36" s="267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s="7" customFormat="1">
      <c r="A37" s="95" t="s">
        <v>33</v>
      </c>
      <c r="B37" s="23">
        <v>902.59526699999992</v>
      </c>
      <c r="C37" s="267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s="7" customFormat="1">
      <c r="A38" s="95" t="s">
        <v>32</v>
      </c>
      <c r="B38" s="23">
        <v>625.87024399999996</v>
      </c>
      <c r="C38" s="267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s="7" customFormat="1">
      <c r="A39" s="95" t="s">
        <v>3</v>
      </c>
      <c r="B39" s="23">
        <v>0</v>
      </c>
      <c r="C39" s="267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s="7" customFormat="1">
      <c r="A40" s="95" t="s">
        <v>31</v>
      </c>
      <c r="B40" s="23">
        <v>47.153904000000004</v>
      </c>
      <c r="C40" s="267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s="7" customFormat="1">
      <c r="A41" s="95" t="s">
        <v>30</v>
      </c>
      <c r="B41" s="23">
        <v>7210.8147469999994</v>
      </c>
      <c r="C41" s="267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s="7" customFormat="1">
      <c r="A42" s="2"/>
      <c r="B42" s="267"/>
      <c r="C42" s="267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s="7" customFormat="1">
      <c r="A43" s="2"/>
      <c r="B43" s="267"/>
      <c r="C43" s="267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s="7" customFormat="1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s="7" customForma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mergeCells count="11">
    <mergeCell ref="N6:N7"/>
    <mergeCell ref="K6:M6"/>
    <mergeCell ref="H6:J6"/>
    <mergeCell ref="A4:A5"/>
    <mergeCell ref="A6:A7"/>
    <mergeCell ref="B6:D6"/>
    <mergeCell ref="E6:G6"/>
    <mergeCell ref="B4:D4"/>
    <mergeCell ref="E4:G4"/>
    <mergeCell ref="H4:J4"/>
    <mergeCell ref="K4:M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5"/>
  <dimension ref="A1:U35"/>
  <sheetViews>
    <sheetView showGridLines="0" zoomScaleNormal="100" zoomScaleSheetLayoutView="100" workbookViewId="0">
      <selection activeCell="K5" sqref="K5:M20"/>
    </sheetView>
  </sheetViews>
  <sheetFormatPr defaultColWidth="9.140625" defaultRowHeight="12"/>
  <cols>
    <col min="1" max="1" width="18.85546875" style="7" customWidth="1"/>
    <col min="2" max="13" width="9.5703125" style="7" customWidth="1"/>
    <col min="14" max="14" width="10.42578125" style="7" customWidth="1"/>
    <col min="15" max="16384" width="9.140625" style="7"/>
  </cols>
  <sheetData>
    <row r="1" spans="1:21" ht="18">
      <c r="A1" s="187" t="s">
        <v>245</v>
      </c>
      <c r="N1" s="190" t="str">
        <f>'3'!N1</f>
        <v>IV. čtvrtletí 2023</v>
      </c>
    </row>
    <row r="2" spans="1:21" ht="6" customHeight="1"/>
    <row r="3" spans="1:21">
      <c r="A3" s="294">
        <v>2025</v>
      </c>
      <c r="B3" s="295" t="s">
        <v>42</v>
      </c>
      <c r="C3" s="296"/>
      <c r="D3" s="297"/>
      <c r="E3" s="295" t="s">
        <v>43</v>
      </c>
      <c r="F3" s="296"/>
      <c r="G3" s="297"/>
      <c r="H3" s="295" t="s">
        <v>44</v>
      </c>
      <c r="I3" s="296"/>
      <c r="J3" s="297"/>
      <c r="K3" s="295" t="s">
        <v>45</v>
      </c>
      <c r="L3" s="296"/>
      <c r="M3" s="297"/>
      <c r="N3" s="169" t="s">
        <v>7</v>
      </c>
    </row>
    <row r="4" spans="1:21">
      <c r="A4" s="294"/>
      <c r="B4" s="217" t="s">
        <v>8</v>
      </c>
      <c r="C4" s="154" t="s">
        <v>9</v>
      </c>
      <c r="D4" s="218" t="s">
        <v>10</v>
      </c>
      <c r="E4" s="217" t="s">
        <v>11</v>
      </c>
      <c r="F4" s="154" t="s">
        <v>12</v>
      </c>
      <c r="G4" s="218" t="s">
        <v>13</v>
      </c>
      <c r="H4" s="217" t="s">
        <v>14</v>
      </c>
      <c r="I4" s="154" t="s">
        <v>15</v>
      </c>
      <c r="J4" s="218" t="s">
        <v>16</v>
      </c>
      <c r="K4" s="217" t="s">
        <v>17</v>
      </c>
      <c r="L4" s="154" t="s">
        <v>18</v>
      </c>
      <c r="M4" s="218" t="s">
        <v>19</v>
      </c>
      <c r="N4" s="155"/>
    </row>
    <row r="5" spans="1:21">
      <c r="A5" s="299" t="s">
        <v>116</v>
      </c>
      <c r="B5" s="300">
        <f>SUM(B6:D6)</f>
        <v>29967.892289000003</v>
      </c>
      <c r="C5" s="301"/>
      <c r="D5" s="302"/>
      <c r="E5" s="300">
        <f t="shared" ref="E5" si="0">SUM(E6:G6)</f>
        <v>12463.831177</v>
      </c>
      <c r="F5" s="301"/>
      <c r="G5" s="302"/>
      <c r="H5" s="300">
        <f t="shared" ref="H5" si="1">SUM(H6:J6)</f>
        <v>8364.7259799999993</v>
      </c>
      <c r="I5" s="301"/>
      <c r="J5" s="302"/>
      <c r="K5" s="300">
        <f t="shared" ref="K5" si="2">SUM(K6:M6)</f>
        <v>26102.195871999997</v>
      </c>
      <c r="L5" s="301"/>
      <c r="M5" s="302"/>
      <c r="N5" s="289">
        <f>SUM(N7:N20)</f>
        <v>76898.645317999995</v>
      </c>
    </row>
    <row r="6" spans="1:21">
      <c r="A6" s="299"/>
      <c r="B6" s="223">
        <f>SUM(B7:B20)</f>
        <v>11328.865459000002</v>
      </c>
      <c r="C6" s="156">
        <f t="shared" ref="C6:M6" si="3">SUM(C7:C20)</f>
        <v>10389.127527999999</v>
      </c>
      <c r="D6" s="224">
        <f t="shared" si="3"/>
        <v>8249.8993019999998</v>
      </c>
      <c r="E6" s="223">
        <f t="shared" si="3"/>
        <v>5374.8613759999998</v>
      </c>
      <c r="F6" s="156">
        <f t="shared" si="3"/>
        <v>4421.4198069999993</v>
      </c>
      <c r="G6" s="224">
        <f t="shared" si="3"/>
        <v>2667.5499940000004</v>
      </c>
      <c r="H6" s="223">
        <f t="shared" si="3"/>
        <v>2519.9906780000001</v>
      </c>
      <c r="I6" s="156">
        <f t="shared" si="3"/>
        <v>2568.0618770000001</v>
      </c>
      <c r="J6" s="224">
        <f t="shared" si="3"/>
        <v>3276.6734249999995</v>
      </c>
      <c r="K6" s="223">
        <f t="shared" si="3"/>
        <v>6658.5674519999993</v>
      </c>
      <c r="L6" s="156">
        <f t="shared" si="3"/>
        <v>8976.2706859999998</v>
      </c>
      <c r="M6" s="224">
        <f t="shared" si="3"/>
        <v>10467.357733999999</v>
      </c>
      <c r="N6" s="289"/>
      <c r="P6" s="60"/>
      <c r="Q6" s="60"/>
      <c r="R6" s="60"/>
      <c r="S6" s="60"/>
      <c r="T6" s="60"/>
      <c r="U6" s="38"/>
    </row>
    <row r="7" spans="1:21">
      <c r="A7" s="128" t="s">
        <v>128</v>
      </c>
      <c r="B7" s="225">
        <v>523.52871899999991</v>
      </c>
      <c r="C7" s="157">
        <v>491.35251699999992</v>
      </c>
      <c r="D7" s="226">
        <v>389.13341500000001</v>
      </c>
      <c r="E7" s="225">
        <v>271.609219</v>
      </c>
      <c r="F7" s="157">
        <v>207.38528699999998</v>
      </c>
      <c r="G7" s="226">
        <v>154.00920499999998</v>
      </c>
      <c r="H7" s="225">
        <v>161.02092100000002</v>
      </c>
      <c r="I7" s="157">
        <v>169.46294099999997</v>
      </c>
      <c r="J7" s="226">
        <v>144.413027</v>
      </c>
      <c r="K7" s="225">
        <v>322.38775299999992</v>
      </c>
      <c r="L7" s="157">
        <v>424.74286499999994</v>
      </c>
      <c r="M7" s="226">
        <v>515.67626200000007</v>
      </c>
      <c r="N7" s="150">
        <f t="shared" ref="N7:N20" si="4">SUM(B7:M7)</f>
        <v>3774.7221309999995</v>
      </c>
      <c r="P7" s="8"/>
      <c r="Q7" s="102"/>
      <c r="R7" s="102"/>
      <c r="S7" s="102"/>
      <c r="T7" s="102"/>
      <c r="U7" s="38"/>
    </row>
    <row r="8" spans="1:21">
      <c r="A8" s="128" t="s">
        <v>99</v>
      </c>
      <c r="B8" s="225">
        <v>640.30401499999982</v>
      </c>
      <c r="C8" s="157">
        <v>572.44741199999987</v>
      </c>
      <c r="D8" s="226">
        <v>456.146795</v>
      </c>
      <c r="E8" s="225">
        <v>300.06581900000009</v>
      </c>
      <c r="F8" s="157">
        <v>234.27598999999998</v>
      </c>
      <c r="G8" s="226">
        <v>131.05243200000004</v>
      </c>
      <c r="H8" s="225">
        <v>125.77887399999999</v>
      </c>
      <c r="I8" s="157">
        <v>123.408092</v>
      </c>
      <c r="J8" s="226">
        <v>165.23736900000003</v>
      </c>
      <c r="K8" s="225">
        <v>369.9156539999999</v>
      </c>
      <c r="L8" s="157">
        <v>500.34521000000001</v>
      </c>
      <c r="M8" s="226">
        <v>583.88744299999996</v>
      </c>
      <c r="N8" s="150">
        <f t="shared" si="4"/>
        <v>4202.8651049999999</v>
      </c>
      <c r="P8" s="8"/>
      <c r="Q8" s="102"/>
      <c r="R8" s="102"/>
      <c r="S8" s="102"/>
      <c r="T8" s="102"/>
      <c r="U8" s="38"/>
    </row>
    <row r="9" spans="1:21">
      <c r="A9" s="128" t="s">
        <v>100</v>
      </c>
      <c r="B9" s="225">
        <v>793.80514000000039</v>
      </c>
      <c r="C9" s="157">
        <v>702.02263299999981</v>
      </c>
      <c r="D9" s="226">
        <v>502.90103900000008</v>
      </c>
      <c r="E9" s="225">
        <v>335.84797699999996</v>
      </c>
      <c r="F9" s="157">
        <v>274.04189399999996</v>
      </c>
      <c r="G9" s="226">
        <v>174.61685800000004</v>
      </c>
      <c r="H9" s="225">
        <v>161.69757099999998</v>
      </c>
      <c r="I9" s="157">
        <v>165.72699800000001</v>
      </c>
      <c r="J9" s="226">
        <v>206.02849400000002</v>
      </c>
      <c r="K9" s="225">
        <v>411.46859000000001</v>
      </c>
      <c r="L9" s="157">
        <v>597.1296759999999</v>
      </c>
      <c r="M9" s="226">
        <v>716.35519399999964</v>
      </c>
      <c r="N9" s="150">
        <f t="shared" si="4"/>
        <v>5041.6420639999997</v>
      </c>
      <c r="P9" s="8"/>
      <c r="Q9" s="102"/>
      <c r="R9" s="102"/>
      <c r="S9" s="102"/>
      <c r="T9" s="102"/>
      <c r="U9" s="38"/>
    </row>
    <row r="10" spans="1:21">
      <c r="A10" s="128" t="s">
        <v>101</v>
      </c>
      <c r="B10" s="225">
        <v>465.5762499999999</v>
      </c>
      <c r="C10" s="157">
        <v>430.26862399999993</v>
      </c>
      <c r="D10" s="226">
        <v>348.58023699999995</v>
      </c>
      <c r="E10" s="225">
        <v>246.92876000000001</v>
      </c>
      <c r="F10" s="157">
        <v>198.88995199999999</v>
      </c>
      <c r="G10" s="226">
        <v>100.22885599999999</v>
      </c>
      <c r="H10" s="225">
        <v>101.127917</v>
      </c>
      <c r="I10" s="157">
        <v>96.011196999999996</v>
      </c>
      <c r="J10" s="226">
        <v>152.42501100000001</v>
      </c>
      <c r="K10" s="225">
        <v>296.99156100000005</v>
      </c>
      <c r="L10" s="157">
        <v>376.89319600000005</v>
      </c>
      <c r="M10" s="226">
        <v>434.96015799999998</v>
      </c>
      <c r="N10" s="150">
        <f t="shared" si="4"/>
        <v>3248.881719</v>
      </c>
      <c r="P10" s="8"/>
      <c r="Q10" s="102"/>
      <c r="R10" s="102"/>
      <c r="S10" s="102"/>
      <c r="T10" s="102"/>
      <c r="U10" s="38"/>
    </row>
    <row r="11" spans="1:21">
      <c r="A11" s="128" t="s">
        <v>127</v>
      </c>
      <c r="B11" s="225">
        <v>252.53862599999997</v>
      </c>
      <c r="C11" s="157">
        <v>225.409696</v>
      </c>
      <c r="D11" s="226">
        <v>175.27420200000006</v>
      </c>
      <c r="E11" s="225">
        <v>115.22630000000001</v>
      </c>
      <c r="F11" s="157">
        <v>86.378079999999997</v>
      </c>
      <c r="G11" s="226">
        <v>42.735991999999989</v>
      </c>
      <c r="H11" s="225">
        <v>42.053683000000007</v>
      </c>
      <c r="I11" s="157">
        <v>42.120820000000009</v>
      </c>
      <c r="J11" s="226">
        <v>57.90757499999998</v>
      </c>
      <c r="K11" s="225">
        <v>141.44155799999993</v>
      </c>
      <c r="L11" s="157">
        <v>195.31505400000003</v>
      </c>
      <c r="M11" s="226">
        <v>226.48072600000003</v>
      </c>
      <c r="N11" s="150">
        <f t="shared" si="4"/>
        <v>1602.882312</v>
      </c>
      <c r="P11" s="8"/>
      <c r="Q11" s="102"/>
      <c r="R11" s="102"/>
      <c r="S11" s="102"/>
      <c r="T11" s="102"/>
      <c r="U11" s="38"/>
    </row>
    <row r="12" spans="1:21">
      <c r="A12" s="128" t="s">
        <v>102</v>
      </c>
      <c r="B12" s="225">
        <v>387.37086700000015</v>
      </c>
      <c r="C12" s="157">
        <v>352.12164899999999</v>
      </c>
      <c r="D12" s="226">
        <v>294.40725699999996</v>
      </c>
      <c r="E12" s="225">
        <v>206.16686900000002</v>
      </c>
      <c r="F12" s="157">
        <v>181.03840600000001</v>
      </c>
      <c r="G12" s="226">
        <v>110.591508</v>
      </c>
      <c r="H12" s="225">
        <v>89.130254999999991</v>
      </c>
      <c r="I12" s="157">
        <v>101.68973600000001</v>
      </c>
      <c r="J12" s="226">
        <v>131.867549</v>
      </c>
      <c r="K12" s="225">
        <v>239.53630699999994</v>
      </c>
      <c r="L12" s="157">
        <v>306.37677499999995</v>
      </c>
      <c r="M12" s="226">
        <v>335.25879299999997</v>
      </c>
      <c r="N12" s="150">
        <f t="shared" si="4"/>
        <v>2735.5559710000007</v>
      </c>
      <c r="P12" s="8"/>
      <c r="Q12" s="102"/>
      <c r="R12" s="102"/>
      <c r="S12" s="102"/>
      <c r="T12" s="102"/>
      <c r="U12" s="38"/>
    </row>
    <row r="13" spans="1:21">
      <c r="A13" s="128" t="s">
        <v>103</v>
      </c>
      <c r="B13" s="225">
        <v>285.01126799999997</v>
      </c>
      <c r="C13" s="157">
        <v>258.77330099999989</v>
      </c>
      <c r="D13" s="226">
        <v>202.44959499999999</v>
      </c>
      <c r="E13" s="225">
        <v>135.61444299999999</v>
      </c>
      <c r="F13" s="157">
        <v>107.83718499999999</v>
      </c>
      <c r="G13" s="226">
        <v>47.111124000000004</v>
      </c>
      <c r="H13" s="225">
        <v>44.661429000000005</v>
      </c>
      <c r="I13" s="157">
        <v>47.433672000000001</v>
      </c>
      <c r="J13" s="226">
        <v>65.603139999999996</v>
      </c>
      <c r="K13" s="225">
        <v>163.00342099999997</v>
      </c>
      <c r="L13" s="157">
        <v>214.83598200000003</v>
      </c>
      <c r="M13" s="226">
        <v>253.11356200000003</v>
      </c>
      <c r="N13" s="150">
        <f t="shared" si="4"/>
        <v>1825.4481219999996</v>
      </c>
      <c r="P13" s="8"/>
      <c r="Q13" s="102"/>
      <c r="R13" s="102"/>
      <c r="S13" s="102"/>
      <c r="T13" s="102"/>
      <c r="U13" s="38"/>
    </row>
    <row r="14" spans="1:21">
      <c r="A14" s="128" t="s">
        <v>104</v>
      </c>
      <c r="B14" s="225">
        <v>1601.4652820000008</v>
      </c>
      <c r="C14" s="157">
        <v>1484.4726159999998</v>
      </c>
      <c r="D14" s="226">
        <v>1124.0095509999999</v>
      </c>
      <c r="E14" s="225">
        <v>714.36387699999977</v>
      </c>
      <c r="F14" s="157">
        <v>627.36446499999988</v>
      </c>
      <c r="G14" s="226">
        <v>310.95190599999989</v>
      </c>
      <c r="H14" s="225">
        <v>302.53603200000015</v>
      </c>
      <c r="I14" s="157">
        <v>308.30864700000012</v>
      </c>
      <c r="J14" s="226">
        <v>413.58378400000004</v>
      </c>
      <c r="K14" s="225">
        <v>973.32438100000024</v>
      </c>
      <c r="L14" s="157">
        <v>1258.1420939999998</v>
      </c>
      <c r="M14" s="226">
        <v>1514.6825669999998</v>
      </c>
      <c r="N14" s="150">
        <f t="shared" si="4"/>
        <v>10633.205202000001</v>
      </c>
      <c r="P14" s="8"/>
      <c r="Q14" s="102"/>
      <c r="R14" s="102"/>
      <c r="S14" s="102"/>
      <c r="T14" s="102"/>
      <c r="U14" s="38"/>
    </row>
    <row r="15" spans="1:21">
      <c r="A15" s="128" t="s">
        <v>105</v>
      </c>
      <c r="B15" s="225">
        <v>474.72785600000014</v>
      </c>
      <c r="C15" s="157">
        <v>426.00800100000009</v>
      </c>
      <c r="D15" s="226">
        <v>325.17528100000021</v>
      </c>
      <c r="E15" s="225">
        <v>202.18878299999997</v>
      </c>
      <c r="F15" s="157">
        <v>168.77439700000002</v>
      </c>
      <c r="G15" s="226">
        <v>97.082953000000003</v>
      </c>
      <c r="H15" s="225">
        <v>100.72266999999999</v>
      </c>
      <c r="I15" s="157">
        <v>100.44355499999999</v>
      </c>
      <c r="J15" s="226">
        <v>143.62268500000002</v>
      </c>
      <c r="K15" s="225">
        <v>249.67799099999996</v>
      </c>
      <c r="L15" s="157">
        <v>357.51101199999994</v>
      </c>
      <c r="M15" s="226">
        <v>423.90227699999997</v>
      </c>
      <c r="N15" s="150">
        <f t="shared" si="4"/>
        <v>3069.837461000001</v>
      </c>
      <c r="P15" s="8"/>
      <c r="Q15" s="102"/>
      <c r="R15" s="102"/>
      <c r="S15" s="102"/>
      <c r="T15" s="102"/>
      <c r="U15" s="38"/>
    </row>
    <row r="16" spans="1:21">
      <c r="A16" s="128" t="s">
        <v>106</v>
      </c>
      <c r="B16" s="225">
        <v>623.841138</v>
      </c>
      <c r="C16" s="157">
        <v>562.95527200000004</v>
      </c>
      <c r="D16" s="226">
        <v>419.03330199999999</v>
      </c>
      <c r="E16" s="225">
        <v>252.25482500000001</v>
      </c>
      <c r="F16" s="157">
        <v>196.75643400000001</v>
      </c>
      <c r="G16" s="226">
        <v>85.503376000000003</v>
      </c>
      <c r="H16" s="225">
        <v>76.944776000000005</v>
      </c>
      <c r="I16" s="157">
        <v>78.132936999999998</v>
      </c>
      <c r="J16" s="226">
        <v>136.76853500000001</v>
      </c>
      <c r="K16" s="225">
        <v>346.06139000000002</v>
      </c>
      <c r="L16" s="157">
        <v>489.964674</v>
      </c>
      <c r="M16" s="226">
        <v>581.86468600000001</v>
      </c>
      <c r="N16" s="150">
        <f t="shared" si="4"/>
        <v>3850.0813449999996</v>
      </c>
      <c r="P16" s="8"/>
      <c r="Q16" s="102"/>
      <c r="R16" s="102"/>
      <c r="S16" s="102"/>
      <c r="T16" s="102"/>
      <c r="U16" s="38"/>
    </row>
    <row r="17" spans="1:21">
      <c r="A17" s="128" t="s">
        <v>107</v>
      </c>
      <c r="B17" s="225">
        <v>619.49092900000051</v>
      </c>
      <c r="C17" s="157">
        <v>565.22093999999981</v>
      </c>
      <c r="D17" s="226">
        <v>436.00581800000009</v>
      </c>
      <c r="E17" s="225">
        <v>287.18679799999995</v>
      </c>
      <c r="F17" s="157">
        <v>204.69023699999997</v>
      </c>
      <c r="G17" s="226">
        <v>108.26487300000001</v>
      </c>
      <c r="H17" s="225">
        <v>105.76712400000001</v>
      </c>
      <c r="I17" s="157">
        <v>86.728560000000016</v>
      </c>
      <c r="J17" s="226">
        <v>143.37615099999996</v>
      </c>
      <c r="K17" s="225">
        <v>339.242976</v>
      </c>
      <c r="L17" s="157">
        <v>489.32130999999987</v>
      </c>
      <c r="M17" s="226">
        <v>571.71633800000018</v>
      </c>
      <c r="N17" s="150">
        <f t="shared" si="4"/>
        <v>3957.0120540000003</v>
      </c>
      <c r="P17" s="8"/>
      <c r="Q17" s="102"/>
      <c r="R17" s="102"/>
      <c r="S17" s="102"/>
      <c r="T17" s="102"/>
      <c r="U17" s="38"/>
    </row>
    <row r="18" spans="1:21">
      <c r="A18" s="128" t="s">
        <v>108</v>
      </c>
      <c r="B18" s="225">
        <v>2647.9849829999998</v>
      </c>
      <c r="C18" s="157">
        <v>2446.359504</v>
      </c>
      <c r="D18" s="226">
        <v>2022.9559409999993</v>
      </c>
      <c r="E18" s="225">
        <v>1201.6001349999995</v>
      </c>
      <c r="F18" s="157">
        <v>1011.6469359999996</v>
      </c>
      <c r="G18" s="226">
        <v>692.1928260000002</v>
      </c>
      <c r="H18" s="225">
        <v>579.4538419999999</v>
      </c>
      <c r="I18" s="157">
        <v>634.76838100000009</v>
      </c>
      <c r="J18" s="226">
        <v>789.6850589999998</v>
      </c>
      <c r="K18" s="225">
        <v>1586.563905</v>
      </c>
      <c r="L18" s="157">
        <v>2132.5545460000008</v>
      </c>
      <c r="M18" s="226">
        <v>2504.5816869999999</v>
      </c>
      <c r="N18" s="150">
        <f t="shared" si="4"/>
        <v>18250.347744999999</v>
      </c>
      <c r="P18" s="8"/>
      <c r="Q18" s="102"/>
      <c r="R18" s="102"/>
      <c r="S18" s="102"/>
      <c r="T18" s="102"/>
      <c r="U18" s="38"/>
    </row>
    <row r="19" spans="1:21">
      <c r="A19" s="128" t="s">
        <v>109</v>
      </c>
      <c r="B19" s="225">
        <v>1558.1087870000003</v>
      </c>
      <c r="C19" s="157">
        <v>1442.3152459999999</v>
      </c>
      <c r="D19" s="226">
        <v>1222.2843890000001</v>
      </c>
      <c r="E19" s="225">
        <v>868.56826899999999</v>
      </c>
      <c r="F19" s="157">
        <v>723.63586300000009</v>
      </c>
      <c r="G19" s="226">
        <v>475.86664600000006</v>
      </c>
      <c r="H19" s="225">
        <v>483.9668549999999</v>
      </c>
      <c r="I19" s="157">
        <v>498.38416899999982</v>
      </c>
      <c r="J19" s="226">
        <v>574.6818149999998</v>
      </c>
      <c r="K19" s="225">
        <v>936.10238700000002</v>
      </c>
      <c r="L19" s="157">
        <v>1269.3850859999998</v>
      </c>
      <c r="M19" s="226">
        <v>1400.2406079999998</v>
      </c>
      <c r="N19" s="150">
        <f t="shared" si="4"/>
        <v>11453.540120000001</v>
      </c>
      <c r="P19" s="8"/>
      <c r="Q19" s="102"/>
      <c r="R19" s="102"/>
      <c r="S19" s="102"/>
      <c r="T19" s="102"/>
      <c r="U19" s="38"/>
    </row>
    <row r="20" spans="1:21">
      <c r="A20" s="128" t="s">
        <v>110</v>
      </c>
      <c r="B20" s="225">
        <v>455.1115989999999</v>
      </c>
      <c r="C20" s="157">
        <v>429.40011700000002</v>
      </c>
      <c r="D20" s="226">
        <v>331.54247999999995</v>
      </c>
      <c r="E20" s="225">
        <v>237.23930200000004</v>
      </c>
      <c r="F20" s="157">
        <v>198.70468100000002</v>
      </c>
      <c r="G20" s="226">
        <v>137.34143900000001</v>
      </c>
      <c r="H20" s="225">
        <v>145.12872900000002</v>
      </c>
      <c r="I20" s="157">
        <v>115.44217199999999</v>
      </c>
      <c r="J20" s="226">
        <v>151.47323100000003</v>
      </c>
      <c r="K20" s="225">
        <v>282.84957799999995</v>
      </c>
      <c r="L20" s="157">
        <v>363.75320599999992</v>
      </c>
      <c r="M20" s="226">
        <v>404.63743300000004</v>
      </c>
      <c r="N20" s="150">
        <f t="shared" si="4"/>
        <v>3252.6239669999995</v>
      </c>
      <c r="P20" s="8"/>
      <c r="Q20" s="102"/>
      <c r="R20" s="102"/>
      <c r="S20" s="102"/>
      <c r="T20" s="102"/>
      <c r="U20" s="38"/>
    </row>
    <row r="21" spans="1:21">
      <c r="A21" s="4"/>
      <c r="N21" s="3"/>
      <c r="P21" s="1"/>
      <c r="Q21" s="1"/>
      <c r="R21" s="1"/>
      <c r="S21" s="1"/>
      <c r="T21" s="1"/>
      <c r="U21" s="112"/>
    </row>
    <row r="22" spans="1:21">
      <c r="A22" s="10" t="s">
        <v>128</v>
      </c>
      <c r="B22" s="23">
        <v>1262.8068800000001</v>
      </c>
      <c r="P22" s="8"/>
      <c r="U22" s="108"/>
    </row>
    <row r="23" spans="1:21">
      <c r="A23" s="10" t="s">
        <v>99</v>
      </c>
      <c r="B23" s="23">
        <v>1454.1483069999999</v>
      </c>
    </row>
    <row r="24" spans="1:21">
      <c r="A24" s="10" t="s">
        <v>100</v>
      </c>
      <c r="B24" s="23">
        <v>1724.9534599999997</v>
      </c>
    </row>
    <row r="25" spans="1:21">
      <c r="A25" s="10" t="s">
        <v>101</v>
      </c>
      <c r="B25" s="23">
        <v>1108.8449150000001</v>
      </c>
    </row>
    <row r="26" spans="1:21">
      <c r="A26" s="10" t="s">
        <v>127</v>
      </c>
      <c r="B26" s="23">
        <v>563.23733800000002</v>
      </c>
    </row>
    <row r="27" spans="1:21">
      <c r="A27" s="10" t="s">
        <v>102</v>
      </c>
      <c r="B27" s="23">
        <v>881.17187499999989</v>
      </c>
    </row>
    <row r="28" spans="1:21">
      <c r="A28" s="10" t="s">
        <v>103</v>
      </c>
      <c r="B28" s="23">
        <v>630.95296500000006</v>
      </c>
    </row>
    <row r="29" spans="1:21">
      <c r="A29" s="10" t="s">
        <v>104</v>
      </c>
      <c r="B29" s="23">
        <v>3746.149042</v>
      </c>
    </row>
    <row r="30" spans="1:21">
      <c r="A30" s="10" t="s">
        <v>105</v>
      </c>
      <c r="B30" s="23">
        <v>1031.0912799999999</v>
      </c>
    </row>
    <row r="31" spans="1:21">
      <c r="A31" s="10" t="s">
        <v>106</v>
      </c>
      <c r="B31" s="23">
        <v>1417.89075</v>
      </c>
    </row>
    <row r="32" spans="1:21">
      <c r="A32" s="10" t="s">
        <v>107</v>
      </c>
      <c r="B32" s="23">
        <v>1400.280624</v>
      </c>
    </row>
    <row r="33" spans="1:2">
      <c r="A33" s="10" t="s">
        <v>108</v>
      </c>
      <c r="B33" s="23">
        <v>6223.7001380000002</v>
      </c>
    </row>
    <row r="34" spans="1:2">
      <c r="A34" s="10" t="s">
        <v>109</v>
      </c>
      <c r="B34" s="23">
        <v>3605.7280809999993</v>
      </c>
    </row>
    <row r="35" spans="1:2">
      <c r="A35" s="10" t="s">
        <v>110</v>
      </c>
      <c r="B35" s="23">
        <v>1051.240217</v>
      </c>
    </row>
  </sheetData>
  <sortState xmlns:xlrd2="http://schemas.microsoft.com/office/spreadsheetml/2017/richdata2" ref="A7:N20">
    <sortCondition ref="A7"/>
  </sortState>
  <mergeCells count="11">
    <mergeCell ref="N5:N6"/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6"/>
  <dimension ref="A1:T42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30.85546875" style="2" customWidth="1"/>
    <col min="2" max="15" width="7.42578125" style="2" customWidth="1"/>
    <col min="16" max="16" width="9.140625" style="2" customWidth="1"/>
    <col min="17" max="16384" width="9.140625" style="2"/>
  </cols>
  <sheetData>
    <row r="1" spans="1:20" s="60" customFormat="1" ht="18">
      <c r="A1" s="187" t="s">
        <v>338</v>
      </c>
      <c r="B1" s="21"/>
      <c r="C1" s="21"/>
      <c r="D1" s="21"/>
      <c r="E1" s="21"/>
      <c r="G1" s="21"/>
      <c r="H1" s="21"/>
      <c r="I1" s="21"/>
      <c r="J1" s="21"/>
      <c r="K1" s="21"/>
      <c r="L1" s="21"/>
      <c r="M1" s="21"/>
      <c r="N1" s="21"/>
      <c r="P1" s="190" t="str">
        <f>'3'!N1</f>
        <v>IV. čtvrtletí 2023</v>
      </c>
    </row>
    <row r="2" spans="1:20" s="7" customFormat="1" ht="6" customHeight="1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20" s="7" customFormat="1" ht="12" customHeight="1">
      <c r="A3" s="173">
        <v>2025</v>
      </c>
      <c r="B3" s="158" t="s">
        <v>85</v>
      </c>
      <c r="C3" s="158" t="s">
        <v>76</v>
      </c>
      <c r="D3" s="158" t="s">
        <v>77</v>
      </c>
      <c r="E3" s="158" t="s">
        <v>78</v>
      </c>
      <c r="F3" s="158" t="s">
        <v>88</v>
      </c>
      <c r="G3" s="158" t="s">
        <v>79</v>
      </c>
      <c r="H3" s="158" t="s">
        <v>80</v>
      </c>
      <c r="I3" s="158" t="s">
        <v>81</v>
      </c>
      <c r="J3" s="158" t="s">
        <v>82</v>
      </c>
      <c r="K3" s="158" t="s">
        <v>83</v>
      </c>
      <c r="L3" s="158" t="s">
        <v>84</v>
      </c>
      <c r="M3" s="158" t="s">
        <v>86</v>
      </c>
      <c r="N3" s="158" t="s">
        <v>87</v>
      </c>
      <c r="O3" s="158" t="s">
        <v>89</v>
      </c>
      <c r="P3" s="158" t="s">
        <v>7</v>
      </c>
    </row>
    <row r="4" spans="1:20" s="7" customFormat="1" ht="12" customHeight="1">
      <c r="A4" s="129" t="s">
        <v>116</v>
      </c>
      <c r="B4" s="153">
        <f>SUM(B5:B20)</f>
        <v>1262.8068799999999</v>
      </c>
      <c r="C4" s="153">
        <f>SUM(C5:C20)</f>
        <v>1454.1483070000002</v>
      </c>
      <c r="D4" s="153">
        <f t="shared" ref="D4:P4" si="0">SUM(D5:D20)</f>
        <v>1724.9534600000002</v>
      </c>
      <c r="E4" s="153">
        <f t="shared" si="0"/>
        <v>1108.8449150000001</v>
      </c>
      <c r="F4" s="153">
        <f>SUM(F5:F20)</f>
        <v>563.23733799999991</v>
      </c>
      <c r="G4" s="153">
        <f t="shared" si="0"/>
        <v>881.17187499999977</v>
      </c>
      <c r="H4" s="153">
        <f t="shared" si="0"/>
        <v>630.95296500000006</v>
      </c>
      <c r="I4" s="153">
        <f t="shared" si="0"/>
        <v>3746.149042</v>
      </c>
      <c r="J4" s="153">
        <f t="shared" si="0"/>
        <v>1031.0912799999999</v>
      </c>
      <c r="K4" s="153">
        <f t="shared" si="0"/>
        <v>1417.89075</v>
      </c>
      <c r="L4" s="153">
        <f t="shared" si="0"/>
        <v>1400.280624</v>
      </c>
      <c r="M4" s="153">
        <f t="shared" si="0"/>
        <v>6223.7001380000011</v>
      </c>
      <c r="N4" s="153">
        <f t="shared" si="0"/>
        <v>3605.7280809999997</v>
      </c>
      <c r="O4" s="153">
        <f t="shared" si="0"/>
        <v>1051.240217</v>
      </c>
      <c r="P4" s="153">
        <f t="shared" si="0"/>
        <v>26102.195872000004</v>
      </c>
    </row>
    <row r="5" spans="1:20" s="7" customFormat="1" ht="12" customHeight="1">
      <c r="A5" s="128" t="s">
        <v>40</v>
      </c>
      <c r="B5" s="157">
        <v>0</v>
      </c>
      <c r="C5" s="157">
        <v>574.79050199999995</v>
      </c>
      <c r="D5" s="157">
        <v>224.99386100000004</v>
      </c>
      <c r="E5" s="157">
        <v>138.30496400000001</v>
      </c>
      <c r="F5" s="157">
        <v>240.91333800000004</v>
      </c>
      <c r="G5" s="157">
        <v>287.76402999999999</v>
      </c>
      <c r="H5" s="157">
        <v>1.5366909999999998</v>
      </c>
      <c r="I5" s="157">
        <v>325.73353999999995</v>
      </c>
      <c r="J5" s="157">
        <v>22.337413000000002</v>
      </c>
      <c r="K5" s="157">
        <v>20.435220999999999</v>
      </c>
      <c r="L5" s="157">
        <v>372.93650299999996</v>
      </c>
      <c r="M5" s="157">
        <v>557.30241300000012</v>
      </c>
      <c r="N5" s="157">
        <v>488.17122300000005</v>
      </c>
      <c r="O5" s="157">
        <v>270.19465799999995</v>
      </c>
      <c r="P5" s="150">
        <f>SUM(B5:O5)</f>
        <v>3525.4143570000001</v>
      </c>
      <c r="T5" s="8"/>
    </row>
    <row r="6" spans="1:20" s="7" customFormat="1" ht="12" customHeight="1">
      <c r="A6" s="128" t="s">
        <v>39</v>
      </c>
      <c r="B6" s="157">
        <v>18.423758000000003</v>
      </c>
      <c r="C6" s="157">
        <v>26.861900000000006</v>
      </c>
      <c r="D6" s="157">
        <v>18.477709999999995</v>
      </c>
      <c r="E6" s="157">
        <v>1.7969999999999999</v>
      </c>
      <c r="F6" s="157">
        <v>15.169482999999996</v>
      </c>
      <c r="G6" s="157">
        <v>11.335000000000001</v>
      </c>
      <c r="H6" s="157">
        <v>2.1910799999999999</v>
      </c>
      <c r="I6" s="157">
        <v>2.9727020000000004</v>
      </c>
      <c r="J6" s="157">
        <v>11.909054999999999</v>
      </c>
      <c r="K6" s="157">
        <v>17.391623000000006</v>
      </c>
      <c r="L6" s="157">
        <v>14.53241</v>
      </c>
      <c r="M6" s="157">
        <v>12.768493999999999</v>
      </c>
      <c r="N6" s="157">
        <v>5.3029200000000003</v>
      </c>
      <c r="O6" s="157">
        <v>2.8278900000000005</v>
      </c>
      <c r="P6" s="150">
        <f t="shared" ref="P6:P20" si="1">SUM(B6:O6)</f>
        <v>161.96102500000001</v>
      </c>
      <c r="T6" s="8"/>
    </row>
    <row r="7" spans="1:20" s="7" customFormat="1" ht="12" customHeight="1">
      <c r="A7" s="128" t="s">
        <v>38</v>
      </c>
      <c r="B7" s="157">
        <v>0</v>
      </c>
      <c r="C7" s="157">
        <v>0</v>
      </c>
      <c r="D7" s="157">
        <v>6.3369999999999996E-2</v>
      </c>
      <c r="E7" s="157">
        <v>0</v>
      </c>
      <c r="F7" s="157">
        <v>0</v>
      </c>
      <c r="G7" s="157">
        <v>0</v>
      </c>
      <c r="H7" s="157">
        <v>0</v>
      </c>
      <c r="I7" s="157">
        <v>1798.1592930000004</v>
      </c>
      <c r="J7" s="157">
        <v>0</v>
      </c>
      <c r="K7" s="157">
        <v>0</v>
      </c>
      <c r="L7" s="157">
        <v>0</v>
      </c>
      <c r="M7" s="157">
        <v>0</v>
      </c>
      <c r="N7" s="157">
        <v>1.1073899999999999</v>
      </c>
      <c r="O7" s="157">
        <v>36.965650000000004</v>
      </c>
      <c r="P7" s="150">
        <f t="shared" si="1"/>
        <v>1836.2957030000005</v>
      </c>
      <c r="T7" s="8"/>
    </row>
    <row r="8" spans="1:20" s="7" customFormat="1" ht="12" customHeight="1">
      <c r="A8" s="128" t="s">
        <v>60</v>
      </c>
      <c r="B8" s="150">
        <v>0</v>
      </c>
      <c r="C8" s="150">
        <v>3.5400000000000002E-3</v>
      </c>
      <c r="D8" s="150">
        <v>1.1671240000000001</v>
      </c>
      <c r="E8" s="150">
        <v>0</v>
      </c>
      <c r="F8" s="150">
        <v>8.5788000000000003E-2</v>
      </c>
      <c r="G8" s="150">
        <v>6.9800000000000001E-2</v>
      </c>
      <c r="H8" s="150">
        <v>3.5099999999999999E-2</v>
      </c>
      <c r="I8" s="150">
        <v>0</v>
      </c>
      <c r="J8" s="150">
        <v>0</v>
      </c>
      <c r="K8" s="150">
        <v>2.2919999999999998</v>
      </c>
      <c r="L8" s="150">
        <v>0.69277</v>
      </c>
      <c r="M8" s="150">
        <v>1.7462330000000001</v>
      </c>
      <c r="N8" s="150">
        <v>0.25978999999999997</v>
      </c>
      <c r="O8" s="157">
        <v>0</v>
      </c>
      <c r="P8" s="150">
        <f t="shared" si="1"/>
        <v>6.3521450000000002</v>
      </c>
      <c r="T8" s="8"/>
    </row>
    <row r="9" spans="1:20" s="7" customFormat="1" ht="12" customHeight="1">
      <c r="A9" s="128" t="s">
        <v>61</v>
      </c>
      <c r="B9" s="150">
        <v>4.4338200000000008</v>
      </c>
      <c r="C9" s="150">
        <v>0</v>
      </c>
      <c r="D9" s="150">
        <v>0</v>
      </c>
      <c r="E9" s="150">
        <v>0.70643699999999998</v>
      </c>
      <c r="F9" s="150">
        <v>0.34361999999999998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0.505</v>
      </c>
      <c r="M9" s="150">
        <v>0</v>
      </c>
      <c r="N9" s="150">
        <v>1.2926</v>
      </c>
      <c r="O9" s="157">
        <v>1.192453</v>
      </c>
      <c r="P9" s="150">
        <f t="shared" si="1"/>
        <v>8.4739300000000011</v>
      </c>
      <c r="T9" s="8"/>
    </row>
    <row r="10" spans="1:20" s="7" customFormat="1" ht="12" customHeight="1">
      <c r="A10" s="128" t="s">
        <v>62</v>
      </c>
      <c r="B10" s="150">
        <v>0</v>
      </c>
      <c r="C10" s="150">
        <v>0</v>
      </c>
      <c r="D10" s="150">
        <v>0</v>
      </c>
      <c r="E10" s="150">
        <v>1.5633999999999999E-2</v>
      </c>
      <c r="F10" s="150">
        <v>1.66E-2</v>
      </c>
      <c r="G10" s="150">
        <v>1E-3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6.0000000000000001E-3</v>
      </c>
      <c r="O10" s="157">
        <v>0</v>
      </c>
      <c r="P10" s="150">
        <f t="shared" si="1"/>
        <v>3.9233999999999998E-2</v>
      </c>
      <c r="T10" s="8"/>
    </row>
    <row r="11" spans="1:20" s="7" customFormat="1" ht="12" customHeight="1">
      <c r="A11" s="128" t="s">
        <v>37</v>
      </c>
      <c r="B11" s="150">
        <v>0</v>
      </c>
      <c r="C11" s="150">
        <v>373.51379400000008</v>
      </c>
      <c r="D11" s="150">
        <v>5.02942</v>
      </c>
      <c r="E11" s="150">
        <v>726.97634400000004</v>
      </c>
      <c r="F11" s="150">
        <v>64.071324000000004</v>
      </c>
      <c r="G11" s="150">
        <v>267.70105999999998</v>
      </c>
      <c r="H11" s="150">
        <v>19.829018999999999</v>
      </c>
      <c r="I11" s="150">
        <v>81.691950000000006</v>
      </c>
      <c r="J11" s="150">
        <v>453.41271899999992</v>
      </c>
      <c r="K11" s="150">
        <v>1236.6155729999998</v>
      </c>
      <c r="L11" s="150">
        <v>703.79842199999996</v>
      </c>
      <c r="M11" s="150">
        <v>3971.086961</v>
      </c>
      <c r="N11" s="150">
        <v>2721.0685319999998</v>
      </c>
      <c r="O11" s="157">
        <v>356.04781099999997</v>
      </c>
      <c r="P11" s="150">
        <f t="shared" si="1"/>
        <v>10980.842929</v>
      </c>
      <c r="T11" s="8"/>
    </row>
    <row r="12" spans="1:20" s="7" customFormat="1" ht="12" customHeight="1">
      <c r="A12" s="128" t="s">
        <v>72</v>
      </c>
      <c r="B12" s="150">
        <v>0</v>
      </c>
      <c r="C12" s="150">
        <v>300.08535999999998</v>
      </c>
      <c r="D12" s="150">
        <v>0</v>
      </c>
      <c r="E12" s="150">
        <v>0</v>
      </c>
      <c r="F12" s="150">
        <v>12.316689999999999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0</v>
      </c>
      <c r="N12" s="150">
        <v>0</v>
      </c>
      <c r="O12" s="157">
        <v>0</v>
      </c>
      <c r="P12" s="150">
        <f t="shared" si="1"/>
        <v>312.40204999999997</v>
      </c>
      <c r="T12" s="8"/>
    </row>
    <row r="13" spans="1:20" s="7" customFormat="1" ht="12" customHeight="1">
      <c r="A13" s="128" t="s">
        <v>36</v>
      </c>
      <c r="B13" s="150">
        <v>0</v>
      </c>
      <c r="C13" s="150">
        <v>0</v>
      </c>
      <c r="D13" s="150">
        <v>0</v>
      </c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7">
        <v>0</v>
      </c>
      <c r="P13" s="150">
        <f t="shared" si="1"/>
        <v>0</v>
      </c>
      <c r="T13" s="8"/>
    </row>
    <row r="14" spans="1:20" s="7" customFormat="1" ht="12" customHeight="1">
      <c r="A14" s="128" t="s">
        <v>35</v>
      </c>
      <c r="B14" s="150">
        <v>0</v>
      </c>
      <c r="C14" s="150">
        <v>0</v>
      </c>
      <c r="D14" s="150">
        <v>22.245638</v>
      </c>
      <c r="E14" s="150">
        <v>0</v>
      </c>
      <c r="F14" s="150">
        <v>3.7571370000000002</v>
      </c>
      <c r="G14" s="150">
        <v>0</v>
      </c>
      <c r="H14" s="150">
        <v>0.93100000000000005</v>
      </c>
      <c r="I14" s="150">
        <v>174.66288</v>
      </c>
      <c r="J14" s="150">
        <v>0</v>
      </c>
      <c r="K14" s="150">
        <v>10.771000000000001</v>
      </c>
      <c r="L14" s="150">
        <v>0</v>
      </c>
      <c r="M14" s="150">
        <v>246.108</v>
      </c>
      <c r="N14" s="150">
        <v>0.89665000000000006</v>
      </c>
      <c r="O14" s="157">
        <v>5.7640000000000002</v>
      </c>
      <c r="P14" s="150">
        <f t="shared" si="1"/>
        <v>465.13630500000005</v>
      </c>
      <c r="T14" s="8"/>
    </row>
    <row r="15" spans="1:20" s="7" customFormat="1" ht="12" customHeight="1">
      <c r="A15" s="128" t="s">
        <v>34</v>
      </c>
      <c r="B15" s="150">
        <v>0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5.5420319999999998</v>
      </c>
      <c r="N15" s="150">
        <v>0</v>
      </c>
      <c r="O15" s="157">
        <v>13.302</v>
      </c>
      <c r="P15" s="150">
        <f t="shared" si="1"/>
        <v>18.844031999999999</v>
      </c>
      <c r="T15" s="8"/>
    </row>
    <row r="16" spans="1:20" s="7" customFormat="1" ht="12" customHeight="1">
      <c r="A16" s="128" t="s">
        <v>33</v>
      </c>
      <c r="B16" s="150">
        <v>254.54499999999999</v>
      </c>
      <c r="C16" s="150">
        <v>2.2038479999999998</v>
      </c>
      <c r="D16" s="150">
        <v>242.32772</v>
      </c>
      <c r="E16" s="150">
        <v>0</v>
      </c>
      <c r="F16" s="150">
        <v>3.0657299999999998</v>
      </c>
      <c r="G16" s="150">
        <v>0</v>
      </c>
      <c r="H16" s="150">
        <v>127.818</v>
      </c>
      <c r="I16" s="150">
        <v>11.394</v>
      </c>
      <c r="J16" s="150">
        <v>136.03671800000001</v>
      </c>
      <c r="K16" s="150">
        <v>0</v>
      </c>
      <c r="L16" s="150">
        <v>102.365151</v>
      </c>
      <c r="M16" s="150">
        <v>14.21</v>
      </c>
      <c r="N16" s="150">
        <v>0</v>
      </c>
      <c r="O16" s="157">
        <v>8.6291000000000011</v>
      </c>
      <c r="P16" s="150">
        <f t="shared" si="1"/>
        <v>902.59526700000004</v>
      </c>
      <c r="T16" s="8"/>
    </row>
    <row r="17" spans="1:20" s="7" customFormat="1" ht="12" customHeight="1">
      <c r="A17" s="128" t="s">
        <v>32</v>
      </c>
      <c r="B17" s="150">
        <v>0</v>
      </c>
      <c r="C17" s="150">
        <v>0.241817</v>
      </c>
      <c r="D17" s="150">
        <v>0</v>
      </c>
      <c r="E17" s="150">
        <v>0</v>
      </c>
      <c r="F17" s="150">
        <v>0</v>
      </c>
      <c r="G17" s="150">
        <v>0</v>
      </c>
      <c r="H17" s="150">
        <v>0</v>
      </c>
      <c r="I17" s="150">
        <v>414.31924700000002</v>
      </c>
      <c r="J17" s="150">
        <v>0</v>
      </c>
      <c r="K17" s="150">
        <v>0</v>
      </c>
      <c r="L17" s="150">
        <v>0.05</v>
      </c>
      <c r="M17" s="150">
        <v>150.39717999999999</v>
      </c>
      <c r="N17" s="150">
        <v>19.2</v>
      </c>
      <c r="O17" s="157">
        <v>41.661999999999999</v>
      </c>
      <c r="P17" s="150">
        <f t="shared" si="1"/>
        <v>625.87024400000018</v>
      </c>
      <c r="T17" s="8"/>
    </row>
    <row r="18" spans="1:20" s="7" customFormat="1" ht="12" customHeight="1">
      <c r="A18" s="128" t="s">
        <v>3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150">
        <v>0</v>
      </c>
      <c r="O18" s="157">
        <v>0</v>
      </c>
      <c r="P18" s="150">
        <f t="shared" si="1"/>
        <v>0</v>
      </c>
      <c r="T18" s="8"/>
    </row>
    <row r="19" spans="1:20" s="7" customFormat="1" ht="12" customHeight="1">
      <c r="A19" s="128" t="s">
        <v>31</v>
      </c>
      <c r="B19" s="150">
        <v>0</v>
      </c>
      <c r="C19" s="150">
        <v>6.1701540000000001</v>
      </c>
      <c r="D19" s="150">
        <v>6.5942000000000001E-2</v>
      </c>
      <c r="E19" s="150">
        <v>0</v>
      </c>
      <c r="F19" s="150">
        <v>6.7000000000000004E-2</v>
      </c>
      <c r="G19" s="150">
        <v>1.9343700000000001</v>
      </c>
      <c r="H19" s="150">
        <v>1.0700049999999999</v>
      </c>
      <c r="I19" s="150">
        <v>23.514931000000001</v>
      </c>
      <c r="J19" s="150">
        <v>4.5623770000000006</v>
      </c>
      <c r="K19" s="150">
        <v>9.9349000000000007E-2</v>
      </c>
      <c r="L19" s="150">
        <v>0.12684899999999999</v>
      </c>
      <c r="M19" s="150">
        <v>8.5235009999999996</v>
      </c>
      <c r="N19" s="150">
        <v>0.82873600000000014</v>
      </c>
      <c r="O19" s="157">
        <v>0.19069</v>
      </c>
      <c r="P19" s="150">
        <f t="shared" si="1"/>
        <v>47.153903999999983</v>
      </c>
      <c r="T19" s="8"/>
    </row>
    <row r="20" spans="1:20" s="7" customFormat="1" ht="12" customHeight="1">
      <c r="A20" s="128" t="s">
        <v>30</v>
      </c>
      <c r="B20" s="150">
        <v>985.4043019999998</v>
      </c>
      <c r="C20" s="150">
        <v>170.27739199999999</v>
      </c>
      <c r="D20" s="150">
        <v>1210.5826750000001</v>
      </c>
      <c r="E20" s="150">
        <v>241.04453600000002</v>
      </c>
      <c r="F20" s="150">
        <v>223.4306279999999</v>
      </c>
      <c r="G20" s="150">
        <v>312.36661499999997</v>
      </c>
      <c r="H20" s="150">
        <v>477.54207000000002</v>
      </c>
      <c r="I20" s="150">
        <v>913.70049900000015</v>
      </c>
      <c r="J20" s="150">
        <v>402.83299800000003</v>
      </c>
      <c r="K20" s="150">
        <v>130.28598399999998</v>
      </c>
      <c r="L20" s="150">
        <v>205.27351900000008</v>
      </c>
      <c r="M20" s="150">
        <v>1256.0153240000006</v>
      </c>
      <c r="N20" s="150">
        <v>367.59424000000001</v>
      </c>
      <c r="O20" s="157">
        <v>314.46396500000014</v>
      </c>
      <c r="P20" s="150">
        <f t="shared" si="1"/>
        <v>7210.8147470000013</v>
      </c>
      <c r="T20" s="8"/>
    </row>
    <row r="21" spans="1:20" s="4" customFormat="1" ht="11.25">
      <c r="P21" s="3"/>
    </row>
    <row r="22" spans="1:20" s="7" customFormat="1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1"/>
    </row>
    <row r="23" spans="1:20" s="7" customForma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20" s="7" customForma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20" s="7" customFormat="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20" s="7" customForma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S26" s="8"/>
    </row>
    <row r="27" spans="1:20" s="7" customFormat="1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20" s="7" customForma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20" s="7" customForma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20" s="7" customForma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20" s="7" customFormat="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20" s="7" customForma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s="7" customFormat="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s="7" customFormat="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s="7" customForma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s="7" customForma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7" customFormat="1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7" customFormat="1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7" customFormat="1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7" customFormat="1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7" customFormat="1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7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"/>
  <dimension ref="A1:N47"/>
  <sheetViews>
    <sheetView showGridLines="0" zoomScaleNormal="100" zoomScaleSheetLayoutView="100" workbookViewId="0"/>
  </sheetViews>
  <sheetFormatPr defaultColWidth="9.140625" defaultRowHeight="12"/>
  <cols>
    <col min="1" max="1" width="31.5703125" style="7" customWidth="1"/>
    <col min="2" max="4" width="10.28515625" style="7" bestFit="1" customWidth="1"/>
    <col min="5" max="5" width="10.28515625" style="7" customWidth="1"/>
    <col min="6" max="16384" width="9.140625" style="7"/>
  </cols>
  <sheetData>
    <row r="1" spans="1:14" ht="18">
      <c r="A1" s="187" t="s">
        <v>323</v>
      </c>
      <c r="B1" s="66"/>
      <c r="C1" s="66"/>
      <c r="D1" s="66"/>
      <c r="E1" s="66"/>
    </row>
    <row r="2" spans="1:14" ht="6" customHeight="1"/>
    <row r="3" spans="1:14" ht="12" customHeight="1">
      <c r="A3" s="294">
        <v>2025</v>
      </c>
      <c r="B3" s="295" t="s">
        <v>342</v>
      </c>
      <c r="C3" s="296"/>
      <c r="D3" s="296"/>
      <c r="E3" s="244"/>
    </row>
    <row r="4" spans="1:14">
      <c r="A4" s="294"/>
      <c r="B4" s="227" t="s">
        <v>17</v>
      </c>
      <c r="C4" s="139" t="s">
        <v>18</v>
      </c>
      <c r="D4" s="139" t="s">
        <v>19</v>
      </c>
      <c r="E4" s="245"/>
    </row>
    <row r="5" spans="1:14" ht="12.75" customHeight="1">
      <c r="A5" s="303" t="s">
        <v>73</v>
      </c>
      <c r="B5" s="300">
        <f>+B6+C6+D6</f>
        <v>12817138.631999999</v>
      </c>
      <c r="C5" s="296"/>
      <c r="D5" s="296"/>
      <c r="E5" s="245"/>
    </row>
    <row r="6" spans="1:14">
      <c r="A6" s="304"/>
      <c r="B6" s="221">
        <f>SUM(B7:B14)</f>
        <v>3143126.3059999999</v>
      </c>
      <c r="C6" s="153">
        <f t="shared" ref="C6:D6" si="0">SUM(C7:C14)</f>
        <v>4465449.7299999995</v>
      </c>
      <c r="D6" s="153">
        <f t="shared" si="0"/>
        <v>5208562.595999999</v>
      </c>
      <c r="E6" s="246"/>
    </row>
    <row r="7" spans="1:14">
      <c r="A7" s="131" t="s">
        <v>63</v>
      </c>
      <c r="B7" s="219">
        <v>36284.78</v>
      </c>
      <c r="C7" s="150">
        <v>46934.3</v>
      </c>
      <c r="D7" s="150">
        <v>26078.86</v>
      </c>
      <c r="E7" s="251">
        <f>+SUM(B7:D7)/$B$5</f>
        <v>8.527483640312708E-3</v>
      </c>
      <c r="F7" s="11"/>
      <c r="K7" s="101"/>
      <c r="N7" s="38"/>
    </row>
    <row r="8" spans="1:14">
      <c r="A8" s="131" t="s">
        <v>64</v>
      </c>
      <c r="B8" s="219">
        <v>452025.20100000006</v>
      </c>
      <c r="C8" s="150">
        <v>594996.97299999988</v>
      </c>
      <c r="D8" s="150">
        <v>679975.58900000004</v>
      </c>
      <c r="E8" s="251">
        <f t="shared" ref="E8:E14" si="1">+SUM(B8:D8)/$B$5</f>
        <v>0.13474128762938389</v>
      </c>
      <c r="F8" s="11"/>
      <c r="K8" s="101"/>
      <c r="N8" s="38"/>
    </row>
    <row r="9" spans="1:14">
      <c r="A9" s="131" t="s">
        <v>65</v>
      </c>
      <c r="B9" s="219">
        <v>0</v>
      </c>
      <c r="C9" s="150">
        <v>0</v>
      </c>
      <c r="D9" s="150">
        <v>0</v>
      </c>
      <c r="E9" s="251">
        <f t="shared" si="1"/>
        <v>0</v>
      </c>
      <c r="F9" s="11"/>
      <c r="K9" s="101"/>
      <c r="N9" s="38"/>
    </row>
    <row r="10" spans="1:14">
      <c r="A10" s="131" t="s">
        <v>66</v>
      </c>
      <c r="B10" s="219">
        <v>259712.20199999999</v>
      </c>
      <c r="C10" s="150">
        <v>390349.75299999991</v>
      </c>
      <c r="D10" s="150">
        <v>489991.56599999993</v>
      </c>
      <c r="E10" s="251">
        <f t="shared" si="1"/>
        <v>8.894758445958266E-2</v>
      </c>
      <c r="F10" s="11"/>
      <c r="K10" s="101"/>
      <c r="N10" s="38"/>
    </row>
    <row r="11" spans="1:14">
      <c r="A11" s="128" t="s">
        <v>67</v>
      </c>
      <c r="B11" s="219">
        <v>2395104.1230000001</v>
      </c>
      <c r="C11" s="150">
        <v>3432966.7039999999</v>
      </c>
      <c r="D11" s="150">
        <v>4012286.5809999993</v>
      </c>
      <c r="E11" s="251">
        <f t="shared" si="1"/>
        <v>0.76774993940004688</v>
      </c>
      <c r="F11" s="11"/>
      <c r="K11" s="101"/>
      <c r="N11" s="38"/>
    </row>
    <row r="12" spans="1:14">
      <c r="A12" s="128" t="s">
        <v>68</v>
      </c>
      <c r="B12" s="219">
        <v>0</v>
      </c>
      <c r="C12" s="150">
        <v>202</v>
      </c>
      <c r="D12" s="150">
        <v>230</v>
      </c>
      <c r="E12" s="251">
        <f t="shared" si="1"/>
        <v>3.3704870673821392E-5</v>
      </c>
      <c r="F12" s="11"/>
      <c r="K12" s="101"/>
    </row>
    <row r="13" spans="1:14">
      <c r="A13" s="128" t="s">
        <v>69</v>
      </c>
      <c r="B13" s="219">
        <v>0</v>
      </c>
      <c r="C13" s="150">
        <v>0</v>
      </c>
      <c r="D13" s="150">
        <v>0</v>
      </c>
      <c r="E13" s="251">
        <f t="shared" si="1"/>
        <v>0</v>
      </c>
      <c r="F13" s="11"/>
      <c r="K13" s="101"/>
    </row>
    <row r="14" spans="1:14">
      <c r="A14" s="128" t="s">
        <v>70</v>
      </c>
      <c r="B14" s="219">
        <v>0</v>
      </c>
      <c r="C14" s="150">
        <v>0</v>
      </c>
      <c r="D14" s="150">
        <v>0</v>
      </c>
      <c r="E14" s="251">
        <f t="shared" si="1"/>
        <v>0</v>
      </c>
      <c r="F14" s="11"/>
      <c r="K14" s="101"/>
    </row>
    <row r="15" spans="1:14">
      <c r="A15" s="249"/>
      <c r="B15" s="250"/>
      <c r="C15" s="250"/>
      <c r="D15" s="250"/>
      <c r="E15" s="251"/>
      <c r="F15" s="11"/>
      <c r="K15" s="101"/>
    </row>
    <row r="16" spans="1:14">
      <c r="A16" s="253"/>
      <c r="B16" s="254"/>
      <c r="C16" s="254"/>
      <c r="D16" s="254"/>
      <c r="E16" s="251"/>
      <c r="F16" s="11"/>
      <c r="K16" s="101"/>
    </row>
    <row r="17" spans="1:14">
      <c r="A17" s="247"/>
      <c r="B17" s="248"/>
      <c r="C17" s="248"/>
      <c r="D17" s="248"/>
      <c r="E17" s="251"/>
      <c r="F17" s="11"/>
      <c r="K17" s="101"/>
    </row>
    <row r="18" spans="1:14">
      <c r="A18" s="294">
        <v>2025</v>
      </c>
      <c r="B18" s="295" t="s">
        <v>342</v>
      </c>
      <c r="C18" s="296"/>
      <c r="D18" s="296"/>
      <c r="E18" s="251"/>
      <c r="F18" s="11"/>
      <c r="K18" s="101"/>
    </row>
    <row r="19" spans="1:14">
      <c r="A19" s="294"/>
      <c r="B19" s="227" t="s">
        <v>17</v>
      </c>
      <c r="C19" s="139" t="s">
        <v>18</v>
      </c>
      <c r="D19" s="139" t="s">
        <v>19</v>
      </c>
      <c r="E19" s="273"/>
      <c r="F19" s="274"/>
      <c r="K19" s="101"/>
    </row>
    <row r="20" spans="1:14" ht="12.75" customHeight="1">
      <c r="A20" s="303" t="s">
        <v>75</v>
      </c>
      <c r="B20" s="300">
        <f>+B21+C21+D21</f>
        <v>3525414.3569999998</v>
      </c>
      <c r="C20" s="296"/>
      <c r="D20" s="296"/>
      <c r="E20" s="273"/>
      <c r="F20" s="274"/>
      <c r="K20" s="101"/>
    </row>
    <row r="21" spans="1:14">
      <c r="A21" s="304"/>
      <c r="B21" s="221">
        <f t="shared" ref="B21:D21" si="2">SUM(B22:B28)</f>
        <v>946601.40899999999</v>
      </c>
      <c r="C21" s="153">
        <f t="shared" si="2"/>
        <v>1202664.3689999999</v>
      </c>
      <c r="D21" s="153">
        <f t="shared" si="2"/>
        <v>1376148.5789999997</v>
      </c>
      <c r="E21" s="275"/>
      <c r="F21" s="140"/>
    </row>
    <row r="22" spans="1:14">
      <c r="A22" s="131" t="s">
        <v>20</v>
      </c>
      <c r="B22" s="219">
        <v>49287.147000000004</v>
      </c>
      <c r="C22" s="150">
        <v>64978.733</v>
      </c>
      <c r="D22" s="150">
        <v>62368.578999999998</v>
      </c>
      <c r="E22" s="277">
        <f>+SUM(B22:D22)</f>
        <v>176634.459</v>
      </c>
      <c r="F22" s="278">
        <f>+E22/$B$20</f>
        <v>5.0103176850482205E-2</v>
      </c>
      <c r="K22" s="101"/>
      <c r="N22" s="272"/>
    </row>
    <row r="23" spans="1:14">
      <c r="A23" s="131" t="s">
        <v>41</v>
      </c>
      <c r="B23" s="219">
        <v>47599.15</v>
      </c>
      <c r="C23" s="150">
        <v>84038.25</v>
      </c>
      <c r="D23" s="150">
        <v>72447.009999999995</v>
      </c>
      <c r="E23" s="277">
        <f t="shared" ref="E23:E28" si="3">+SUM(B23:D23)</f>
        <v>204084.40999999997</v>
      </c>
      <c r="F23" s="278">
        <f t="shared" ref="F23:F28" si="4">+E23/$B$20</f>
        <v>5.7889481727097868E-2</v>
      </c>
      <c r="K23" s="101"/>
      <c r="N23" s="272"/>
    </row>
    <row r="24" spans="1:14">
      <c r="A24" s="131" t="s">
        <v>21</v>
      </c>
      <c r="B24" s="219">
        <v>0</v>
      </c>
      <c r="C24" s="150">
        <v>0</v>
      </c>
      <c r="D24" s="150">
        <v>0</v>
      </c>
      <c r="E24" s="277">
        <f t="shared" si="3"/>
        <v>0</v>
      </c>
      <c r="F24" s="278">
        <f t="shared" si="4"/>
        <v>0</v>
      </c>
      <c r="K24" s="101"/>
      <c r="N24" s="272"/>
    </row>
    <row r="25" spans="1:14">
      <c r="A25" s="131" t="s">
        <v>22</v>
      </c>
      <c r="B25" s="219">
        <v>0</v>
      </c>
      <c r="C25" s="150">
        <v>0</v>
      </c>
      <c r="D25" s="150">
        <v>0</v>
      </c>
      <c r="E25" s="277">
        <f t="shared" si="3"/>
        <v>0</v>
      </c>
      <c r="F25" s="278">
        <f t="shared" si="4"/>
        <v>0</v>
      </c>
      <c r="K25" s="101"/>
      <c r="N25" s="272"/>
    </row>
    <row r="26" spans="1:14">
      <c r="A26" s="131" t="s">
        <v>23</v>
      </c>
      <c r="B26" s="219">
        <v>0</v>
      </c>
      <c r="C26" s="150">
        <v>0</v>
      </c>
      <c r="D26" s="150">
        <v>0</v>
      </c>
      <c r="E26" s="277">
        <f t="shared" si="3"/>
        <v>0</v>
      </c>
      <c r="F26" s="278">
        <f t="shared" si="4"/>
        <v>0</v>
      </c>
      <c r="K26" s="101"/>
      <c r="N26" s="272"/>
    </row>
    <row r="27" spans="1:14">
      <c r="A27" s="131" t="s">
        <v>24</v>
      </c>
      <c r="B27" s="219">
        <v>819617.25699999998</v>
      </c>
      <c r="C27" s="150">
        <v>1007959.5699999998</v>
      </c>
      <c r="D27" s="150">
        <v>1188432.0699999998</v>
      </c>
      <c r="E27" s="277">
        <f t="shared" si="3"/>
        <v>3016008.8969999999</v>
      </c>
      <c r="F27" s="278">
        <f t="shared" si="4"/>
        <v>0.85550479790027134</v>
      </c>
      <c r="K27" s="101"/>
      <c r="N27" s="272"/>
    </row>
    <row r="28" spans="1:14">
      <c r="A28" s="128" t="s">
        <v>115</v>
      </c>
      <c r="B28" s="219">
        <v>30097.855</v>
      </c>
      <c r="C28" s="150">
        <v>45687.815999999999</v>
      </c>
      <c r="D28" s="150">
        <v>52900.92</v>
      </c>
      <c r="E28" s="277">
        <f t="shared" si="3"/>
        <v>128686.591</v>
      </c>
      <c r="F28" s="278">
        <f t="shared" si="4"/>
        <v>3.6502543522148594E-2</v>
      </c>
      <c r="K28" s="101"/>
      <c r="N28" s="272"/>
    </row>
    <row r="29" spans="1:14">
      <c r="A29" s="249"/>
      <c r="B29" s="250"/>
      <c r="C29" s="250"/>
      <c r="D29" s="250"/>
      <c r="E29" s="276"/>
      <c r="F29" s="11"/>
      <c r="K29" s="101"/>
      <c r="N29" s="38"/>
    </row>
    <row r="30" spans="1:14">
      <c r="A30" s="253"/>
      <c r="B30" s="254"/>
      <c r="C30" s="254"/>
      <c r="D30" s="254"/>
      <c r="E30" s="251"/>
      <c r="F30" s="11"/>
      <c r="K30" s="101"/>
      <c r="N30" s="38"/>
    </row>
    <row r="31" spans="1:14">
      <c r="A31" s="247"/>
      <c r="B31" s="248"/>
      <c r="C31" s="248"/>
      <c r="D31" s="248"/>
      <c r="E31" s="251"/>
      <c r="F31" s="11"/>
      <c r="K31" s="101"/>
    </row>
    <row r="32" spans="1:14">
      <c r="A32" s="294">
        <v>2025</v>
      </c>
      <c r="B32" s="295" t="s">
        <v>342</v>
      </c>
      <c r="C32" s="296"/>
      <c r="D32" s="296"/>
      <c r="E32" s="251"/>
      <c r="F32" s="11"/>
      <c r="K32" s="101"/>
    </row>
    <row r="33" spans="1:14">
      <c r="A33" s="294"/>
      <c r="B33" s="227" t="s">
        <v>17</v>
      </c>
      <c r="C33" s="139" t="s">
        <v>18</v>
      </c>
      <c r="D33" s="139" t="s">
        <v>19</v>
      </c>
      <c r="E33" s="251"/>
      <c r="F33" s="11"/>
      <c r="K33" s="101"/>
    </row>
    <row r="34" spans="1:14" ht="12.75" customHeight="1">
      <c r="A34" s="303" t="s">
        <v>74</v>
      </c>
      <c r="B34" s="300">
        <f>+B35+C35+D35</f>
        <v>161961.02499999997</v>
      </c>
      <c r="C34" s="296"/>
      <c r="D34" s="296"/>
      <c r="E34" s="251"/>
      <c r="F34" s="11"/>
      <c r="K34" s="101"/>
    </row>
    <row r="35" spans="1:14">
      <c r="A35" s="304"/>
      <c r="B35" s="221">
        <f t="shared" ref="B35:D35" si="5">SUM(B36:B38)</f>
        <v>45234.90400000001</v>
      </c>
      <c r="C35" s="153">
        <f t="shared" si="5"/>
        <v>54896.166999999994</v>
      </c>
      <c r="D35" s="153">
        <f t="shared" si="5"/>
        <v>61829.953999999983</v>
      </c>
      <c r="E35" s="252"/>
    </row>
    <row r="36" spans="1:14">
      <c r="A36" s="128" t="s">
        <v>27</v>
      </c>
      <c r="B36" s="219">
        <v>5390.1019999999999</v>
      </c>
      <c r="C36" s="150">
        <v>6550.2439999999997</v>
      </c>
      <c r="D36" s="150">
        <v>7069.4120000000003</v>
      </c>
      <c r="E36" s="251">
        <f>+SUM(B36:D36)/$B$34</f>
        <v>0.11737242339630788</v>
      </c>
      <c r="F36" s="91"/>
      <c r="K36" s="101"/>
      <c r="N36" s="38"/>
    </row>
    <row r="37" spans="1:14">
      <c r="A37" s="128" t="s">
        <v>28</v>
      </c>
      <c r="B37" s="219">
        <v>914.99499999999989</v>
      </c>
      <c r="C37" s="150">
        <v>670.15000000000009</v>
      </c>
      <c r="D37" s="150">
        <v>837.20499999999993</v>
      </c>
      <c r="E37" s="251">
        <f>+SUM(B37:D37)/$B$34</f>
        <v>1.4956376078751048E-2</v>
      </c>
      <c r="F37" s="91"/>
      <c r="K37" s="101"/>
      <c r="N37" s="38"/>
    </row>
    <row r="38" spans="1:14">
      <c r="A38" s="128" t="s">
        <v>29</v>
      </c>
      <c r="B38" s="219">
        <v>38929.807000000008</v>
      </c>
      <c r="C38" s="150">
        <v>47675.772999999994</v>
      </c>
      <c r="D38" s="150">
        <v>53923.336999999985</v>
      </c>
      <c r="E38" s="251">
        <f>+SUM(B38:D38)/$B$34</f>
        <v>0.86767120052494118</v>
      </c>
      <c r="F38" s="91"/>
      <c r="K38" s="101"/>
      <c r="N38" s="38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4">
      <c r="A40" s="10"/>
      <c r="B40" s="10"/>
      <c r="C40" s="10"/>
      <c r="D40" s="10"/>
      <c r="E40" s="10"/>
    </row>
    <row r="41" spans="1:14">
      <c r="A41" s="10"/>
      <c r="B41" s="10"/>
      <c r="C41" s="10"/>
      <c r="D41" s="10"/>
      <c r="E41" s="10"/>
    </row>
    <row r="42" spans="1:14">
      <c r="A42" s="10"/>
      <c r="B42" s="10"/>
      <c r="C42" s="10"/>
      <c r="D42" s="10"/>
      <c r="E42" s="10"/>
    </row>
    <row r="43" spans="1:14">
      <c r="A43" s="10"/>
      <c r="B43" s="10"/>
      <c r="C43" s="10"/>
      <c r="D43" s="10"/>
      <c r="E43" s="10"/>
    </row>
    <row r="44" spans="1:14">
      <c r="A44" s="10"/>
      <c r="B44" s="10"/>
      <c r="C44" s="10"/>
      <c r="D44" s="10"/>
      <c r="E44" s="10"/>
    </row>
    <row r="45" spans="1:14">
      <c r="A45" s="10"/>
      <c r="B45" s="10"/>
      <c r="C45" s="10"/>
      <c r="D45" s="10"/>
      <c r="E45" s="10"/>
    </row>
    <row r="46" spans="1:14">
      <c r="A46" s="10"/>
      <c r="B46" s="10"/>
      <c r="C46" s="10"/>
      <c r="D46" s="10"/>
      <c r="E46" s="10"/>
    </row>
    <row r="47" spans="1:14">
      <c r="A47" s="10"/>
      <c r="B47" s="10"/>
      <c r="C47" s="10"/>
      <c r="D47" s="10"/>
      <c r="E47" s="10"/>
    </row>
  </sheetData>
  <mergeCells count="12">
    <mergeCell ref="A3:A4"/>
    <mergeCell ref="B3:D3"/>
    <mergeCell ref="A32:A33"/>
    <mergeCell ref="B32:D32"/>
    <mergeCell ref="A34:A35"/>
    <mergeCell ref="B34:D34"/>
    <mergeCell ref="A5:A6"/>
    <mergeCell ref="B5:D5"/>
    <mergeCell ref="A18:A19"/>
    <mergeCell ref="B18:D18"/>
    <mergeCell ref="A20:A21"/>
    <mergeCell ref="B20:D20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7"/>
  <dimension ref="A1:T36"/>
  <sheetViews>
    <sheetView showGridLines="0" zoomScaleNormal="100" zoomScaleSheetLayoutView="100" workbookViewId="0">
      <selection activeCell="P18" sqref="P18"/>
    </sheetView>
  </sheetViews>
  <sheetFormatPr defaultColWidth="9.140625" defaultRowHeight="12"/>
  <cols>
    <col min="1" max="1" width="24" style="7" customWidth="1"/>
    <col min="2" max="13" width="10" style="7" customWidth="1"/>
    <col min="14" max="14" width="9.140625" style="7" customWidth="1"/>
    <col min="15" max="16384" width="9.140625" style="7"/>
  </cols>
  <sheetData>
    <row r="1" spans="1:20" ht="23.25">
      <c r="A1" s="136" t="s">
        <v>255</v>
      </c>
      <c r="M1" s="190" t="str">
        <f>'3'!N1</f>
        <v>IV. čtvrtletí 2023</v>
      </c>
    </row>
    <row r="2" spans="1:20" ht="6" customHeight="1"/>
    <row r="3" spans="1:20">
      <c r="A3" s="294">
        <v>2025</v>
      </c>
      <c r="B3" s="295" t="s">
        <v>42</v>
      </c>
      <c r="C3" s="296"/>
      <c r="D3" s="297"/>
      <c r="E3" s="295" t="s">
        <v>43</v>
      </c>
      <c r="F3" s="296"/>
      <c r="G3" s="297"/>
      <c r="H3" s="295" t="s">
        <v>44</v>
      </c>
      <c r="I3" s="296"/>
      <c r="J3" s="297"/>
      <c r="K3" s="296" t="s">
        <v>45</v>
      </c>
      <c r="L3" s="296"/>
      <c r="M3" s="296"/>
    </row>
    <row r="4" spans="1:20">
      <c r="A4" s="294"/>
      <c r="B4" s="217" t="s">
        <v>8</v>
      </c>
      <c r="C4" s="154" t="s">
        <v>9</v>
      </c>
      <c r="D4" s="218" t="s">
        <v>10</v>
      </c>
      <c r="E4" s="217" t="s">
        <v>11</v>
      </c>
      <c r="F4" s="154" t="s">
        <v>12</v>
      </c>
      <c r="G4" s="218" t="s">
        <v>13</v>
      </c>
      <c r="H4" s="217" t="s">
        <v>14</v>
      </c>
      <c r="I4" s="154" t="s">
        <v>15</v>
      </c>
      <c r="J4" s="218" t="s">
        <v>16</v>
      </c>
      <c r="K4" s="154" t="s">
        <v>17</v>
      </c>
      <c r="L4" s="154" t="s">
        <v>18</v>
      </c>
      <c r="M4" s="154" t="s">
        <v>19</v>
      </c>
    </row>
    <row r="5" spans="1:20">
      <c r="A5" s="294" t="s">
        <v>156</v>
      </c>
      <c r="B5" s="300">
        <f>D6</f>
        <v>38434.943009999995</v>
      </c>
      <c r="C5" s="301"/>
      <c r="D5" s="302"/>
      <c r="E5" s="300">
        <f>G6</f>
        <v>38390.639009999992</v>
      </c>
      <c r="F5" s="301"/>
      <c r="G5" s="302"/>
      <c r="H5" s="300">
        <f>J6</f>
        <v>38384.211909999991</v>
      </c>
      <c r="I5" s="301"/>
      <c r="J5" s="302"/>
      <c r="K5" s="301">
        <f>M6</f>
        <v>38393.485709999994</v>
      </c>
      <c r="L5" s="301"/>
      <c r="M5" s="301"/>
    </row>
    <row r="6" spans="1:20">
      <c r="A6" s="294"/>
      <c r="B6" s="221">
        <f>SUM(B7:B20)</f>
        <v>39344.733009999996</v>
      </c>
      <c r="C6" s="153">
        <f t="shared" ref="C6:M6" si="0">SUM(C7:C20)</f>
        <v>39297.851009999991</v>
      </c>
      <c r="D6" s="222">
        <f t="shared" si="0"/>
        <v>38434.943009999995</v>
      </c>
      <c r="E6" s="221">
        <f t="shared" si="0"/>
        <v>38536.581109999999</v>
      </c>
      <c r="F6" s="153">
        <f t="shared" si="0"/>
        <v>38447.824809999991</v>
      </c>
      <c r="G6" s="222">
        <f t="shared" si="0"/>
        <v>38390.639009999992</v>
      </c>
      <c r="H6" s="221">
        <f t="shared" si="0"/>
        <v>38375.72690999999</v>
      </c>
      <c r="I6" s="153">
        <f t="shared" si="0"/>
        <v>38376.556909999992</v>
      </c>
      <c r="J6" s="222">
        <f t="shared" si="0"/>
        <v>38384.211909999991</v>
      </c>
      <c r="K6" s="153">
        <f t="shared" si="0"/>
        <v>38393.632109999991</v>
      </c>
      <c r="L6" s="153">
        <f t="shared" si="0"/>
        <v>38392.852109999985</v>
      </c>
      <c r="M6" s="153">
        <f t="shared" si="0"/>
        <v>38393.485709999994</v>
      </c>
    </row>
    <row r="7" spans="1:20">
      <c r="A7" s="128" t="s">
        <v>125</v>
      </c>
      <c r="B7" s="219">
        <v>1577.4576000000006</v>
      </c>
      <c r="C7" s="150">
        <v>1577.4576000000006</v>
      </c>
      <c r="D7" s="220">
        <v>1577.4536000000007</v>
      </c>
      <c r="E7" s="219">
        <v>1565.3926000000008</v>
      </c>
      <c r="F7" s="150">
        <v>1565.2836000000007</v>
      </c>
      <c r="G7" s="220">
        <v>1565.2421000000006</v>
      </c>
      <c r="H7" s="219">
        <v>1568.1326000000008</v>
      </c>
      <c r="I7" s="150">
        <v>1569.4326000000008</v>
      </c>
      <c r="J7" s="220">
        <v>1569.4326000000008</v>
      </c>
      <c r="K7" s="150">
        <v>1575.1476000000007</v>
      </c>
      <c r="L7" s="150">
        <v>1575.1476000000007</v>
      </c>
      <c r="M7" s="150">
        <v>1575.2996000000005</v>
      </c>
      <c r="T7" s="38"/>
    </row>
    <row r="8" spans="1:20">
      <c r="A8" s="128" t="s">
        <v>152</v>
      </c>
      <c r="B8" s="219">
        <v>2157.0600000000027</v>
      </c>
      <c r="C8" s="150">
        <v>2155.1200000000026</v>
      </c>
      <c r="D8" s="220">
        <v>2155.1200000000026</v>
      </c>
      <c r="E8" s="219">
        <v>2157.7800000000025</v>
      </c>
      <c r="F8" s="150">
        <v>2157.7800000000025</v>
      </c>
      <c r="G8" s="220">
        <v>2158.5920000000028</v>
      </c>
      <c r="H8" s="219">
        <v>2158.2750000000024</v>
      </c>
      <c r="I8" s="150">
        <v>2157.4480000000021</v>
      </c>
      <c r="J8" s="220">
        <v>2157.2040000000025</v>
      </c>
      <c r="K8" s="150">
        <v>2156.414000000002</v>
      </c>
      <c r="L8" s="150">
        <v>2156.3300000000022</v>
      </c>
      <c r="M8" s="150">
        <v>2156.3290000000025</v>
      </c>
      <c r="T8" s="38"/>
    </row>
    <row r="9" spans="1:20">
      <c r="A9" s="128" t="s">
        <v>153</v>
      </c>
      <c r="B9" s="219">
        <v>1546.2522599999993</v>
      </c>
      <c r="C9" s="150">
        <v>1545.8322599999992</v>
      </c>
      <c r="D9" s="220">
        <v>1546.1292599999992</v>
      </c>
      <c r="E9" s="219">
        <v>1546.1292599999992</v>
      </c>
      <c r="F9" s="150">
        <v>1544.2146599999994</v>
      </c>
      <c r="G9" s="220">
        <v>1497.6426599999995</v>
      </c>
      <c r="H9" s="219">
        <v>1497.9197599999991</v>
      </c>
      <c r="I9" s="150">
        <v>1497.9197599999991</v>
      </c>
      <c r="J9" s="220">
        <v>1497.9177599999991</v>
      </c>
      <c r="K9" s="150">
        <v>1496.9527599999992</v>
      </c>
      <c r="L9" s="150">
        <v>1496.9257599999992</v>
      </c>
      <c r="M9" s="150">
        <v>1497.162759999999</v>
      </c>
      <c r="T9" s="38"/>
    </row>
    <row r="10" spans="1:20">
      <c r="A10" s="128" t="s">
        <v>154</v>
      </c>
      <c r="B10" s="219">
        <v>2800.0110000000004</v>
      </c>
      <c r="C10" s="150">
        <v>2800.0819999999999</v>
      </c>
      <c r="D10" s="220">
        <v>2800.0819999999999</v>
      </c>
      <c r="E10" s="219">
        <v>2800.0660000000003</v>
      </c>
      <c r="F10" s="150">
        <v>2800.0660000000003</v>
      </c>
      <c r="G10" s="220">
        <v>2800.0660000000003</v>
      </c>
      <c r="H10" s="219">
        <v>2800.0660000000003</v>
      </c>
      <c r="I10" s="150">
        <v>2800.0660000000003</v>
      </c>
      <c r="J10" s="220">
        <v>2800.0660000000003</v>
      </c>
      <c r="K10" s="150">
        <v>2798.491</v>
      </c>
      <c r="L10" s="150">
        <v>2797.681</v>
      </c>
      <c r="M10" s="150">
        <v>2798.491</v>
      </c>
      <c r="T10" s="38"/>
    </row>
    <row r="11" spans="1:20">
      <c r="A11" s="128" t="s">
        <v>126</v>
      </c>
      <c r="B11" s="219">
        <v>633.74010000000033</v>
      </c>
      <c r="C11" s="150">
        <v>632.2791000000002</v>
      </c>
      <c r="D11" s="220">
        <v>632.2791000000002</v>
      </c>
      <c r="E11" s="219">
        <v>635.11410000000024</v>
      </c>
      <c r="F11" s="150">
        <v>634.43320000000017</v>
      </c>
      <c r="G11" s="220">
        <v>634.59110000000021</v>
      </c>
      <c r="H11" s="219">
        <v>634.65110000000016</v>
      </c>
      <c r="I11" s="150">
        <v>634.65110000000016</v>
      </c>
      <c r="J11" s="220">
        <v>640.72410000000013</v>
      </c>
      <c r="K11" s="150">
        <v>642.43910000000017</v>
      </c>
      <c r="L11" s="150">
        <v>642.43910000000017</v>
      </c>
      <c r="M11" s="150">
        <v>642.54070000000024</v>
      </c>
      <c r="T11" s="38"/>
    </row>
    <row r="12" spans="1:20">
      <c r="A12" s="128" t="s">
        <v>143</v>
      </c>
      <c r="B12" s="219">
        <v>972.96299999999974</v>
      </c>
      <c r="C12" s="150">
        <v>966.21499999999969</v>
      </c>
      <c r="D12" s="220">
        <v>966.48099999999965</v>
      </c>
      <c r="E12" s="219">
        <v>973.2430999999998</v>
      </c>
      <c r="F12" s="150">
        <v>973.24909999999977</v>
      </c>
      <c r="G12" s="220">
        <v>973.60909999999978</v>
      </c>
      <c r="H12" s="219">
        <v>972.92909999999972</v>
      </c>
      <c r="I12" s="150">
        <v>972.92909999999972</v>
      </c>
      <c r="J12" s="220">
        <v>973.29509999999971</v>
      </c>
      <c r="K12" s="150">
        <v>959.98909999999967</v>
      </c>
      <c r="L12" s="150">
        <v>959.99509999999964</v>
      </c>
      <c r="M12" s="150">
        <v>961.42709999999965</v>
      </c>
      <c r="T12" s="38"/>
    </row>
    <row r="13" spans="1:20">
      <c r="A13" s="128" t="s">
        <v>144</v>
      </c>
      <c r="B13" s="219">
        <v>456.94840000000016</v>
      </c>
      <c r="C13" s="150">
        <v>452.64840000000015</v>
      </c>
      <c r="D13" s="220">
        <v>452.64840000000015</v>
      </c>
      <c r="E13" s="219">
        <v>456.43540000000013</v>
      </c>
      <c r="F13" s="150">
        <v>456.43540000000013</v>
      </c>
      <c r="G13" s="220">
        <v>457.65340000000015</v>
      </c>
      <c r="H13" s="219">
        <v>460.19340000000011</v>
      </c>
      <c r="I13" s="150">
        <v>460.19340000000011</v>
      </c>
      <c r="J13" s="220">
        <v>461.19340000000011</v>
      </c>
      <c r="K13" s="150">
        <v>463.87940000000015</v>
      </c>
      <c r="L13" s="150">
        <v>463.32440000000014</v>
      </c>
      <c r="M13" s="150">
        <v>463.05840000000012</v>
      </c>
      <c r="T13" s="38"/>
    </row>
    <row r="14" spans="1:20">
      <c r="A14" s="128" t="s">
        <v>145</v>
      </c>
      <c r="B14" s="219">
        <v>5958.7298999999957</v>
      </c>
      <c r="C14" s="150">
        <v>5952.909899999996</v>
      </c>
      <c r="D14" s="220">
        <v>5077.8098999999957</v>
      </c>
      <c r="E14" s="219">
        <v>5084.0558999999957</v>
      </c>
      <c r="F14" s="150">
        <v>5084.0558999999957</v>
      </c>
      <c r="G14" s="220">
        <v>5039.4706999999944</v>
      </c>
      <c r="H14" s="219">
        <v>5021.4296999999951</v>
      </c>
      <c r="I14" s="150">
        <v>5021.1246999999948</v>
      </c>
      <c r="J14" s="220">
        <v>5021.1176999999952</v>
      </c>
      <c r="K14" s="150">
        <v>5067.0448999999944</v>
      </c>
      <c r="L14" s="150">
        <v>5067.0448999999944</v>
      </c>
      <c r="M14" s="150">
        <v>5067.5198999999948</v>
      </c>
      <c r="T14" s="38"/>
    </row>
    <row r="15" spans="1:20">
      <c r="A15" s="128" t="s">
        <v>146</v>
      </c>
      <c r="B15" s="219">
        <v>1257.6684499999999</v>
      </c>
      <c r="C15" s="150">
        <v>1261.7354499999999</v>
      </c>
      <c r="D15" s="220">
        <v>1253.5754499999998</v>
      </c>
      <c r="E15" s="219">
        <v>1241.0104500000004</v>
      </c>
      <c r="F15" s="150">
        <v>1241.0104500000004</v>
      </c>
      <c r="G15" s="220">
        <v>1241.0104500000004</v>
      </c>
      <c r="H15" s="219">
        <v>1241.0104500000004</v>
      </c>
      <c r="I15" s="150">
        <v>1241.0104500000004</v>
      </c>
      <c r="J15" s="220">
        <v>1241.0104500000004</v>
      </c>
      <c r="K15" s="150">
        <v>1213.5414500000004</v>
      </c>
      <c r="L15" s="150">
        <v>1213.5414500000004</v>
      </c>
      <c r="M15" s="150">
        <v>1212.9504500000003</v>
      </c>
      <c r="T15" s="38"/>
    </row>
    <row r="16" spans="1:20">
      <c r="A16" s="128" t="s">
        <v>147</v>
      </c>
      <c r="B16" s="219">
        <v>3485.7422999999994</v>
      </c>
      <c r="C16" s="150">
        <v>3482.7622999999999</v>
      </c>
      <c r="D16" s="220">
        <v>3482.7622999999999</v>
      </c>
      <c r="E16" s="219">
        <v>3485.8882999999996</v>
      </c>
      <c r="F16" s="150">
        <v>3485.8872999999994</v>
      </c>
      <c r="G16" s="220">
        <v>3485.8882999999996</v>
      </c>
      <c r="H16" s="219">
        <v>3473.0532999999996</v>
      </c>
      <c r="I16" s="150">
        <v>3473.0532999999996</v>
      </c>
      <c r="J16" s="220">
        <v>3473.0532999999996</v>
      </c>
      <c r="K16" s="150">
        <v>3470.4332999999997</v>
      </c>
      <c r="L16" s="150">
        <v>3470.4332999999997</v>
      </c>
      <c r="M16" s="150">
        <v>3468.8872999999994</v>
      </c>
      <c r="T16" s="38"/>
    </row>
    <row r="17" spans="1:20">
      <c r="A17" s="128" t="s">
        <v>148</v>
      </c>
      <c r="B17" s="219">
        <v>1028.6438000000005</v>
      </c>
      <c r="C17" s="150">
        <v>1024.7438000000004</v>
      </c>
      <c r="D17" s="220">
        <v>1024.7438000000004</v>
      </c>
      <c r="E17" s="219">
        <v>1024.1178000000004</v>
      </c>
      <c r="F17" s="150">
        <v>1024.1500000000003</v>
      </c>
      <c r="G17" s="220">
        <v>1023.8200000000002</v>
      </c>
      <c r="H17" s="219">
        <v>1032.6448000000007</v>
      </c>
      <c r="I17" s="150">
        <v>1032.6448000000007</v>
      </c>
      <c r="J17" s="220">
        <v>1033.3948000000007</v>
      </c>
      <c r="K17" s="150">
        <v>1034.1098000000004</v>
      </c>
      <c r="L17" s="150">
        <v>1034.1098000000004</v>
      </c>
      <c r="M17" s="150">
        <v>1033.2318000000005</v>
      </c>
      <c r="T17" s="38"/>
    </row>
    <row r="18" spans="1:20">
      <c r="A18" s="128" t="s">
        <v>149</v>
      </c>
      <c r="B18" s="219">
        <v>4581.0487000000003</v>
      </c>
      <c r="C18" s="150">
        <v>4558.6377000000002</v>
      </c>
      <c r="D18" s="220">
        <v>4578.4306999999999</v>
      </c>
      <c r="E18" s="219">
        <v>4678.3526999999995</v>
      </c>
      <c r="F18" s="150">
        <v>4592.2636999999995</v>
      </c>
      <c r="G18" s="220">
        <v>4589.1137000000008</v>
      </c>
      <c r="H18" s="219">
        <v>4609.3107</v>
      </c>
      <c r="I18" s="150">
        <v>4609.8666999999996</v>
      </c>
      <c r="J18" s="220">
        <v>4614.4387000000006</v>
      </c>
      <c r="K18" s="150">
        <v>4612.1196999999993</v>
      </c>
      <c r="L18" s="150">
        <v>4612.0206999999991</v>
      </c>
      <c r="M18" s="150">
        <v>4613.3186999999989</v>
      </c>
      <c r="T18" s="38"/>
    </row>
    <row r="19" spans="1:20">
      <c r="A19" s="128" t="s">
        <v>150</v>
      </c>
      <c r="B19" s="219">
        <v>11623.264799999997</v>
      </c>
      <c r="C19" s="150">
        <v>11622.984799999997</v>
      </c>
      <c r="D19" s="220">
        <v>11622.984799999997</v>
      </c>
      <c r="E19" s="219">
        <v>11623.264799999997</v>
      </c>
      <c r="F19" s="150">
        <v>11623.264799999997</v>
      </c>
      <c r="G19" s="220">
        <v>11658.406799999995</v>
      </c>
      <c r="H19" s="219">
        <v>11650.164799999995</v>
      </c>
      <c r="I19" s="150">
        <v>11650.164799999995</v>
      </c>
      <c r="J19" s="220">
        <v>11650.701799999995</v>
      </c>
      <c r="K19" s="150">
        <v>11649.522799999995</v>
      </c>
      <c r="L19" s="150">
        <v>11649.522799999995</v>
      </c>
      <c r="M19" s="150">
        <v>11649.638799999995</v>
      </c>
      <c r="T19" s="38"/>
    </row>
    <row r="20" spans="1:20">
      <c r="A20" s="128" t="s">
        <v>151</v>
      </c>
      <c r="B20" s="219">
        <v>1265.2026999999994</v>
      </c>
      <c r="C20" s="150">
        <v>1264.4426999999994</v>
      </c>
      <c r="D20" s="220">
        <v>1264.4426999999994</v>
      </c>
      <c r="E20" s="219">
        <v>1265.7306999999994</v>
      </c>
      <c r="F20" s="150">
        <v>1265.7306999999994</v>
      </c>
      <c r="G20" s="220">
        <v>1265.5326999999995</v>
      </c>
      <c r="H20" s="219">
        <v>1255.9461999999994</v>
      </c>
      <c r="I20" s="150">
        <v>1256.0521999999992</v>
      </c>
      <c r="J20" s="220">
        <v>1250.6621999999993</v>
      </c>
      <c r="K20" s="150">
        <v>1253.5471999999993</v>
      </c>
      <c r="L20" s="150">
        <v>1254.3361999999993</v>
      </c>
      <c r="M20" s="150">
        <v>1253.6301999999991</v>
      </c>
      <c r="T20" s="38"/>
    </row>
    <row r="21" spans="1:20">
      <c r="A21" s="4"/>
      <c r="M21" s="3"/>
    </row>
    <row r="23" spans="1:20">
      <c r="A23" s="10" t="s">
        <v>85</v>
      </c>
      <c r="B23" s="10">
        <v>1575.2996000000005</v>
      </c>
    </row>
    <row r="24" spans="1:20">
      <c r="A24" s="10" t="s">
        <v>76</v>
      </c>
      <c r="B24" s="10">
        <v>2156.3290000000025</v>
      </c>
    </row>
    <row r="25" spans="1:20">
      <c r="A25" s="10" t="s">
        <v>77</v>
      </c>
      <c r="B25" s="10">
        <v>1497.162759999999</v>
      </c>
    </row>
    <row r="26" spans="1:20">
      <c r="A26" s="10" t="s">
        <v>78</v>
      </c>
      <c r="B26" s="10">
        <v>2798.491</v>
      </c>
    </row>
    <row r="27" spans="1:20">
      <c r="A27" s="10" t="s">
        <v>88</v>
      </c>
      <c r="B27" s="10">
        <v>642.54070000000024</v>
      </c>
    </row>
    <row r="28" spans="1:20">
      <c r="A28" s="10" t="s">
        <v>79</v>
      </c>
      <c r="B28" s="10">
        <v>961.42709999999965</v>
      </c>
    </row>
    <row r="29" spans="1:20">
      <c r="A29" s="10" t="s">
        <v>80</v>
      </c>
      <c r="B29" s="10">
        <v>463.05840000000012</v>
      </c>
    </row>
    <row r="30" spans="1:20">
      <c r="A30" s="10" t="s">
        <v>81</v>
      </c>
      <c r="B30" s="10">
        <v>5067.5198999999948</v>
      </c>
    </row>
    <row r="31" spans="1:20">
      <c r="A31" s="10" t="s">
        <v>82</v>
      </c>
      <c r="B31" s="10">
        <v>1212.9504500000003</v>
      </c>
    </row>
    <row r="32" spans="1:20">
      <c r="A32" s="10" t="s">
        <v>83</v>
      </c>
      <c r="B32" s="10">
        <v>3468.8872999999994</v>
      </c>
    </row>
    <row r="33" spans="1:2">
      <c r="A33" s="10" t="s">
        <v>84</v>
      </c>
      <c r="B33" s="10">
        <v>1033.2318000000005</v>
      </c>
    </row>
    <row r="34" spans="1:2">
      <c r="A34" s="10" t="s">
        <v>86</v>
      </c>
      <c r="B34" s="10">
        <v>4613.3186999999989</v>
      </c>
    </row>
    <row r="35" spans="1:2">
      <c r="A35" s="10" t="s">
        <v>87</v>
      </c>
      <c r="B35" s="10">
        <v>11649.638799999995</v>
      </c>
    </row>
    <row r="36" spans="1:2">
      <c r="A36" s="10" t="s">
        <v>89</v>
      </c>
      <c r="B36" s="10">
        <v>1253.6301999999991</v>
      </c>
    </row>
  </sheetData>
  <sortState xmlns:xlrd2="http://schemas.microsoft.com/office/spreadsheetml/2017/richdata2" ref="A7:M20">
    <sortCondition ref="A7"/>
  </sortState>
  <mergeCells count="10">
    <mergeCell ref="A5:A6"/>
    <mergeCell ref="B5:D5"/>
    <mergeCell ref="E5:G5"/>
    <mergeCell ref="H5:J5"/>
    <mergeCell ref="K5:M5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U30"/>
  <sheetViews>
    <sheetView showGridLines="0" zoomScaleNormal="100" zoomScaleSheetLayoutView="100" workbookViewId="0">
      <selection activeCell="N6" sqref="N6:N7"/>
    </sheetView>
  </sheetViews>
  <sheetFormatPr defaultColWidth="9.140625" defaultRowHeight="12"/>
  <cols>
    <col min="1" max="1" width="31.5703125" style="7" customWidth="1"/>
    <col min="2" max="13" width="8.5703125" style="7" customWidth="1"/>
    <col min="14" max="14" width="9.7109375" style="7" customWidth="1"/>
    <col min="15" max="16384" width="9.140625" style="7"/>
  </cols>
  <sheetData>
    <row r="1" spans="1:21" ht="20.25">
      <c r="A1" s="137" t="s">
        <v>256</v>
      </c>
      <c r="N1" s="190" t="str">
        <f>'3'!N1</f>
        <v>IV. čtvrtletí 2023</v>
      </c>
    </row>
    <row r="2" spans="1:21" ht="18">
      <c r="A2" s="187" t="s">
        <v>257</v>
      </c>
    </row>
    <row r="3" spans="1:21" ht="6" customHeight="1"/>
    <row r="4" spans="1:21">
      <c r="A4" s="294">
        <v>2025</v>
      </c>
      <c r="B4" s="295" t="s">
        <v>42</v>
      </c>
      <c r="C4" s="296"/>
      <c r="D4" s="297"/>
      <c r="E4" s="296" t="s">
        <v>43</v>
      </c>
      <c r="F4" s="296"/>
      <c r="G4" s="296"/>
      <c r="H4" s="295" t="s">
        <v>44</v>
      </c>
      <c r="I4" s="296"/>
      <c r="J4" s="297"/>
      <c r="K4" s="295" t="s">
        <v>45</v>
      </c>
      <c r="L4" s="296"/>
      <c r="M4" s="297"/>
      <c r="N4" s="169" t="s">
        <v>7</v>
      </c>
    </row>
    <row r="5" spans="1:21">
      <c r="A5" s="294"/>
      <c r="B5" s="217" t="s">
        <v>8</v>
      </c>
      <c r="C5" s="154" t="s">
        <v>9</v>
      </c>
      <c r="D5" s="218" t="s">
        <v>10</v>
      </c>
      <c r="E5" s="154" t="s">
        <v>11</v>
      </c>
      <c r="F5" s="154" t="s">
        <v>12</v>
      </c>
      <c r="G5" s="154" t="s">
        <v>13</v>
      </c>
      <c r="H5" s="217" t="s">
        <v>14</v>
      </c>
      <c r="I5" s="154" t="s">
        <v>15</v>
      </c>
      <c r="J5" s="218" t="s">
        <v>16</v>
      </c>
      <c r="K5" s="217" t="s">
        <v>17</v>
      </c>
      <c r="L5" s="154" t="s">
        <v>18</v>
      </c>
      <c r="M5" s="218" t="s">
        <v>19</v>
      </c>
      <c r="N5" s="155"/>
    </row>
    <row r="6" spans="1:21">
      <c r="A6" s="299" t="s">
        <v>155</v>
      </c>
      <c r="B6" s="300">
        <f>SUM(B7:D7)</f>
        <v>27116.441634999999</v>
      </c>
      <c r="C6" s="301"/>
      <c r="D6" s="302"/>
      <c r="E6" s="301">
        <f t="shared" ref="E6" si="0">SUM(E7:G7)</f>
        <v>10567.869387000002</v>
      </c>
      <c r="F6" s="301"/>
      <c r="G6" s="301"/>
      <c r="H6" s="300">
        <f t="shared" ref="H6" si="1">SUM(H7:J7)</f>
        <v>6753.2084230000009</v>
      </c>
      <c r="I6" s="301"/>
      <c r="J6" s="302"/>
      <c r="K6" s="300">
        <f t="shared" ref="K6" si="2">SUM(K7:M7)</f>
        <v>23757.552684000002</v>
      </c>
      <c r="L6" s="301"/>
      <c r="M6" s="302"/>
      <c r="N6" s="289">
        <f>SUM(B7:M7)</f>
        <v>68195.072129000007</v>
      </c>
      <c r="Q6" s="8"/>
      <c r="R6" s="99"/>
      <c r="S6" s="38"/>
    </row>
    <row r="7" spans="1:21">
      <c r="A7" s="299"/>
      <c r="B7" s="221">
        <f t="shared" ref="B7:M7" si="3">SUM(B8:B15)</f>
        <v>10280.432096000006</v>
      </c>
      <c r="C7" s="153">
        <f t="shared" si="3"/>
        <v>9501.3966549999968</v>
      </c>
      <c r="D7" s="222">
        <f t="shared" si="3"/>
        <v>7334.6128839999992</v>
      </c>
      <c r="E7" s="153">
        <f t="shared" si="3"/>
        <v>4712.2072570000009</v>
      </c>
      <c r="F7" s="153">
        <f t="shared" si="3"/>
        <v>3738.5132899999994</v>
      </c>
      <c r="G7" s="153">
        <f t="shared" si="3"/>
        <v>2117.1488400000007</v>
      </c>
      <c r="H7" s="221">
        <f t="shared" si="3"/>
        <v>1991.8746120000003</v>
      </c>
      <c r="I7" s="153">
        <f t="shared" si="3"/>
        <v>2038.6368220000004</v>
      </c>
      <c r="J7" s="222">
        <f t="shared" si="3"/>
        <v>2722.696989</v>
      </c>
      <c r="K7" s="221">
        <f t="shared" si="3"/>
        <v>5970.081326999999</v>
      </c>
      <c r="L7" s="153">
        <f t="shared" si="3"/>
        <v>8176.7069500000016</v>
      </c>
      <c r="M7" s="222">
        <f t="shared" si="3"/>
        <v>9610.7644070000042</v>
      </c>
      <c r="N7" s="289"/>
      <c r="Q7" s="8"/>
    </row>
    <row r="8" spans="1:21">
      <c r="A8" s="128" t="s">
        <v>26</v>
      </c>
      <c r="B8" s="219">
        <v>1845.989319</v>
      </c>
      <c r="C8" s="150">
        <v>1773.5475069999993</v>
      </c>
      <c r="D8" s="220">
        <v>1550.3732429999995</v>
      </c>
      <c r="E8" s="150">
        <v>1074.3078530000003</v>
      </c>
      <c r="F8" s="150">
        <v>924.75910000000044</v>
      </c>
      <c r="G8" s="150">
        <v>771.66135900000029</v>
      </c>
      <c r="H8" s="219">
        <v>743.57454500000017</v>
      </c>
      <c r="I8" s="150">
        <v>766.29955900000004</v>
      </c>
      <c r="J8" s="220">
        <v>840.50397100000043</v>
      </c>
      <c r="K8" s="219">
        <v>1243.2890830000001</v>
      </c>
      <c r="L8" s="150">
        <v>1544.4754610000002</v>
      </c>
      <c r="M8" s="220">
        <v>1644.0415849999995</v>
      </c>
      <c r="N8" s="150">
        <f t="shared" ref="N8:N13" si="4">SUM(B8:M8)</f>
        <v>14722.822584999998</v>
      </c>
      <c r="P8" s="38"/>
      <c r="Q8" s="279"/>
      <c r="R8" s="38"/>
      <c r="S8" s="38"/>
      <c r="T8" s="8"/>
      <c r="U8" s="8"/>
    </row>
    <row r="9" spans="1:21">
      <c r="A9" s="128" t="s">
        <v>0</v>
      </c>
      <c r="B9" s="219">
        <v>210.62015999999997</v>
      </c>
      <c r="C9" s="150">
        <v>177.34187099999997</v>
      </c>
      <c r="D9" s="220">
        <v>175.47149300000007</v>
      </c>
      <c r="E9" s="150">
        <v>116.25877499999999</v>
      </c>
      <c r="F9" s="150">
        <v>96.11501100000001</v>
      </c>
      <c r="G9" s="150">
        <v>55.277478000000002</v>
      </c>
      <c r="H9" s="219">
        <v>53.734934000000003</v>
      </c>
      <c r="I9" s="150">
        <v>52.742827000000013</v>
      </c>
      <c r="J9" s="220">
        <v>68.807140000000004</v>
      </c>
      <c r="K9" s="219">
        <v>141.87390399999998</v>
      </c>
      <c r="L9" s="150">
        <v>186.20945399999999</v>
      </c>
      <c r="M9" s="220">
        <v>235.88314600000001</v>
      </c>
      <c r="N9" s="150">
        <f t="shared" si="4"/>
        <v>1570.3361930000001</v>
      </c>
      <c r="P9" s="99"/>
      <c r="Q9" s="279"/>
      <c r="S9" s="38"/>
    </row>
    <row r="10" spans="1:21">
      <c r="A10" s="128" t="s">
        <v>1</v>
      </c>
      <c r="B10" s="219">
        <v>98.404753999999997</v>
      </c>
      <c r="C10" s="150">
        <v>94.896326999999971</v>
      </c>
      <c r="D10" s="220">
        <v>72.756496000000013</v>
      </c>
      <c r="E10" s="150">
        <v>47.163860999999997</v>
      </c>
      <c r="F10" s="150">
        <v>21.786027999999995</v>
      </c>
      <c r="G10" s="150">
        <v>9.924963</v>
      </c>
      <c r="H10" s="219">
        <v>4.7093240000000005</v>
      </c>
      <c r="I10" s="150">
        <v>4.2301000000000002</v>
      </c>
      <c r="J10" s="220">
        <v>7.8371260000000005</v>
      </c>
      <c r="K10" s="219">
        <v>40.479331999999999</v>
      </c>
      <c r="L10" s="150">
        <v>67.482246000000004</v>
      </c>
      <c r="M10" s="220">
        <v>85.963425000000001</v>
      </c>
      <c r="N10" s="150">
        <f t="shared" si="4"/>
        <v>555.63398199999995</v>
      </c>
      <c r="P10" s="99"/>
      <c r="Q10" s="279"/>
      <c r="S10" s="38"/>
    </row>
    <row r="11" spans="1:21">
      <c r="A11" s="128" t="s">
        <v>2</v>
      </c>
      <c r="B11" s="219">
        <v>35.294074000000002</v>
      </c>
      <c r="C11" s="150">
        <v>31.589755</v>
      </c>
      <c r="D11" s="220">
        <v>22.468672999999999</v>
      </c>
      <c r="E11" s="150">
        <v>12.670142</v>
      </c>
      <c r="F11" s="150">
        <v>7.9020699999999984</v>
      </c>
      <c r="G11" s="150">
        <v>3.6240329999999998</v>
      </c>
      <c r="H11" s="219">
        <v>2.0314109999999999</v>
      </c>
      <c r="I11" s="150">
        <v>2.1516479999999998</v>
      </c>
      <c r="J11" s="220">
        <v>3.8719550000000003</v>
      </c>
      <c r="K11" s="219">
        <v>13.659159000000001</v>
      </c>
      <c r="L11" s="150">
        <v>23.468974999999993</v>
      </c>
      <c r="M11" s="220">
        <v>28.325007000000003</v>
      </c>
      <c r="N11" s="150">
        <f t="shared" si="4"/>
        <v>187.05690199999998</v>
      </c>
      <c r="P11" s="99"/>
      <c r="Q11" s="279"/>
      <c r="S11" s="38"/>
    </row>
    <row r="12" spans="1:21">
      <c r="A12" s="128" t="s">
        <v>6</v>
      </c>
      <c r="B12" s="219">
        <v>64.181945000000013</v>
      </c>
      <c r="C12" s="150">
        <v>65.993130999999977</v>
      </c>
      <c r="D12" s="220">
        <v>62.303350999999985</v>
      </c>
      <c r="E12" s="150">
        <v>47.173368000000011</v>
      </c>
      <c r="F12" s="150">
        <v>35.177320000000002</v>
      </c>
      <c r="G12" s="150">
        <v>21.775220000000001</v>
      </c>
      <c r="H12" s="219">
        <v>24.637024000000004</v>
      </c>
      <c r="I12" s="150">
        <v>22.128467000000001</v>
      </c>
      <c r="J12" s="220">
        <v>31.428022000000002</v>
      </c>
      <c r="K12" s="219">
        <v>49.270633000000004</v>
      </c>
      <c r="L12" s="150">
        <v>61.429714000000018</v>
      </c>
      <c r="M12" s="220">
        <v>55.31391099999999</v>
      </c>
      <c r="N12" s="150">
        <f t="shared" si="4"/>
        <v>540.81210599999997</v>
      </c>
      <c r="P12" s="99"/>
      <c r="Q12" s="279"/>
      <c r="S12" s="38"/>
    </row>
    <row r="13" spans="1:21">
      <c r="A13" s="128" t="s">
        <v>25</v>
      </c>
      <c r="B13" s="219">
        <v>5095.2309270000032</v>
      </c>
      <c r="C13" s="150">
        <v>4577.446143000001</v>
      </c>
      <c r="D13" s="220">
        <v>3359.8222030000011</v>
      </c>
      <c r="E13" s="150">
        <v>2115.3021140000005</v>
      </c>
      <c r="F13" s="150">
        <v>1755.7739909999987</v>
      </c>
      <c r="G13" s="150">
        <v>826.26076999999987</v>
      </c>
      <c r="H13" s="219">
        <v>797.6664440000003</v>
      </c>
      <c r="I13" s="150">
        <v>834.70066000000008</v>
      </c>
      <c r="J13" s="220">
        <v>1235.3364589999999</v>
      </c>
      <c r="K13" s="219">
        <v>3061.1489189999984</v>
      </c>
      <c r="L13" s="150">
        <v>4094.3740139999995</v>
      </c>
      <c r="M13" s="220">
        <v>4888.926583000004</v>
      </c>
      <c r="N13" s="150">
        <f t="shared" si="4"/>
        <v>32641.989227000005</v>
      </c>
      <c r="P13" s="99"/>
      <c r="Q13" s="279"/>
      <c r="R13" s="8"/>
      <c r="S13" s="38"/>
      <c r="T13" s="8"/>
      <c r="U13" s="8"/>
    </row>
    <row r="14" spans="1:21">
      <c r="A14" s="128" t="s">
        <v>5</v>
      </c>
      <c r="B14" s="219">
        <v>2662.2976110000018</v>
      </c>
      <c r="C14" s="150">
        <v>2542.2154209999971</v>
      </c>
      <c r="D14" s="220">
        <v>1916.237957999999</v>
      </c>
      <c r="E14" s="150">
        <v>1195.5213260000005</v>
      </c>
      <c r="F14" s="150">
        <v>823.02725399999997</v>
      </c>
      <c r="G14" s="150">
        <v>391.68288100000046</v>
      </c>
      <c r="H14" s="219">
        <v>328.97447599999975</v>
      </c>
      <c r="I14" s="150">
        <v>327.36792800000012</v>
      </c>
      <c r="J14" s="220">
        <v>490.28949800000021</v>
      </c>
      <c r="K14" s="219">
        <v>1295.6885639999996</v>
      </c>
      <c r="L14" s="150">
        <v>2008.9712130000016</v>
      </c>
      <c r="M14" s="220">
        <v>2443.2599450000007</v>
      </c>
      <c r="N14" s="150">
        <f t="shared" ref="N14:N15" si="5">SUM(B14:M14)</f>
        <v>16425.534075000003</v>
      </c>
      <c r="P14" s="99"/>
      <c r="Q14" s="279"/>
      <c r="R14" s="8"/>
      <c r="S14" s="38"/>
      <c r="T14" s="8"/>
      <c r="U14" s="8"/>
    </row>
    <row r="15" spans="1:21">
      <c r="A15" s="128" t="s">
        <v>3</v>
      </c>
      <c r="B15" s="219">
        <v>268.41330599999998</v>
      </c>
      <c r="C15" s="150">
        <v>238.36649999999995</v>
      </c>
      <c r="D15" s="220">
        <v>175.17946699999996</v>
      </c>
      <c r="E15" s="150">
        <v>103.80981799999999</v>
      </c>
      <c r="F15" s="150">
        <v>73.972515999999985</v>
      </c>
      <c r="G15" s="150">
        <v>36.942135999999998</v>
      </c>
      <c r="H15" s="219">
        <v>36.546453999999997</v>
      </c>
      <c r="I15" s="150">
        <v>29.015633000000008</v>
      </c>
      <c r="J15" s="220">
        <v>44.622817999999995</v>
      </c>
      <c r="K15" s="219">
        <v>124.67173299999997</v>
      </c>
      <c r="L15" s="150">
        <v>190.29587299999994</v>
      </c>
      <c r="M15" s="220">
        <v>229.05080499999991</v>
      </c>
      <c r="N15" s="150">
        <f t="shared" si="5"/>
        <v>1550.8870589999995</v>
      </c>
      <c r="P15" s="99"/>
      <c r="Q15" s="279"/>
      <c r="S15" s="38"/>
    </row>
    <row r="16" spans="1:21">
      <c r="A16" s="97" t="s">
        <v>166</v>
      </c>
      <c r="N16" s="3"/>
    </row>
    <row r="17" spans="1:2">
      <c r="A17" s="151"/>
      <c r="B17" s="8"/>
    </row>
    <row r="18" spans="1:2">
      <c r="B18" s="8"/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</sheetData>
  <mergeCells count="11">
    <mergeCell ref="N6:N7"/>
    <mergeCell ref="A4:A5"/>
    <mergeCell ref="B4:D4"/>
    <mergeCell ref="E4:G4"/>
    <mergeCell ref="H4:J4"/>
    <mergeCell ref="K4:M4"/>
    <mergeCell ref="A6:A7"/>
    <mergeCell ref="B6:D6"/>
    <mergeCell ref="E6:G6"/>
    <mergeCell ref="H6:J6"/>
    <mergeCell ref="K6:M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1"/>
  <dimension ref="A1:Q32"/>
  <sheetViews>
    <sheetView showGridLines="0" zoomScaleNormal="100" zoomScaleSheetLayoutView="100" workbookViewId="0">
      <selection activeCell="A2" sqref="A2"/>
    </sheetView>
  </sheetViews>
  <sheetFormatPr defaultColWidth="9.140625" defaultRowHeight="12"/>
  <cols>
    <col min="1" max="1" width="28.28515625" style="7" customWidth="1"/>
    <col min="2" max="7" width="12" style="7" customWidth="1"/>
    <col min="8" max="8" width="16.5703125" style="7" customWidth="1"/>
    <col min="9" max="9" width="11.85546875" style="7" customWidth="1"/>
    <col min="10" max="10" width="15.28515625" style="7" customWidth="1"/>
    <col min="11" max="16384" width="9.140625" style="7"/>
  </cols>
  <sheetData>
    <row r="1" spans="1:12" ht="18">
      <c r="A1" s="187" t="s">
        <v>339</v>
      </c>
      <c r="B1" s="6"/>
      <c r="J1" s="190" t="str">
        <f>'3'!N1</f>
        <v>IV. čtvrtletí 2023</v>
      </c>
    </row>
    <row r="2" spans="1:12" ht="6" customHeight="1">
      <c r="A2" s="6"/>
      <c r="B2" s="305"/>
      <c r="C2" s="305"/>
      <c r="D2" s="305"/>
      <c r="E2" s="305"/>
      <c r="F2" s="305"/>
      <c r="G2" s="305"/>
      <c r="H2" s="305"/>
      <c r="I2" s="305"/>
      <c r="J2" s="305"/>
    </row>
    <row r="3" spans="1:12" ht="36">
      <c r="A3" s="261">
        <v>2025</v>
      </c>
      <c r="B3" s="168" t="s">
        <v>26</v>
      </c>
      <c r="C3" s="168" t="s">
        <v>0</v>
      </c>
      <c r="D3" s="168" t="s">
        <v>1</v>
      </c>
      <c r="E3" s="168" t="s">
        <v>2</v>
      </c>
      <c r="F3" s="168" t="s">
        <v>201</v>
      </c>
      <c r="G3" s="168" t="s">
        <v>25</v>
      </c>
      <c r="H3" s="168" t="s">
        <v>5</v>
      </c>
      <c r="I3" s="168" t="s">
        <v>3</v>
      </c>
      <c r="J3" s="168" t="s">
        <v>4</v>
      </c>
    </row>
    <row r="4" spans="1:12" ht="12" customHeight="1">
      <c r="A4" s="173" t="s">
        <v>157</v>
      </c>
      <c r="B4" s="156">
        <f>SUM(B5:B18)</f>
        <v>4431.8061290000005</v>
      </c>
      <c r="C4" s="156">
        <f t="shared" ref="C4:I4" si="0">SUM(C5:C18)</f>
        <v>563.96650399999987</v>
      </c>
      <c r="D4" s="156">
        <f t="shared" si="0"/>
        <v>193.92500300000003</v>
      </c>
      <c r="E4" s="156">
        <f t="shared" si="0"/>
        <v>65.453140999999988</v>
      </c>
      <c r="F4" s="156">
        <f t="shared" si="0"/>
        <v>166.01425800000001</v>
      </c>
      <c r="G4" s="156">
        <f t="shared" si="0"/>
        <v>12044.449515999999</v>
      </c>
      <c r="H4" s="156">
        <f t="shared" si="0"/>
        <v>5747.9197220000005</v>
      </c>
      <c r="I4" s="156">
        <f t="shared" si="0"/>
        <v>544.01841100000001</v>
      </c>
      <c r="J4" s="156">
        <f t="shared" ref="J4" si="1">SUM(B4:I4)</f>
        <v>23757.552683999998</v>
      </c>
      <c r="L4" s="38"/>
    </row>
    <row r="5" spans="1:12">
      <c r="A5" s="159" t="s">
        <v>128</v>
      </c>
      <c r="B5" s="167">
        <v>76.045505000000006</v>
      </c>
      <c r="C5" s="167">
        <v>92.682567999999975</v>
      </c>
      <c r="D5" s="167">
        <v>49.235195000000004</v>
      </c>
      <c r="E5" s="167">
        <v>6.5750410000000006</v>
      </c>
      <c r="F5" s="167">
        <v>1.2648949999999999</v>
      </c>
      <c r="G5" s="167">
        <v>2570.5324960000012</v>
      </c>
      <c r="H5" s="167">
        <v>1172.7478210000002</v>
      </c>
      <c r="I5" s="167">
        <v>31.190860000000004</v>
      </c>
      <c r="J5" s="157">
        <f t="shared" ref="J5:J18" si="2">SUM(B5:I5)</f>
        <v>4000.2743810000015</v>
      </c>
      <c r="L5" s="38"/>
    </row>
    <row r="6" spans="1:12">
      <c r="A6" s="159" t="s">
        <v>99</v>
      </c>
      <c r="B6" s="167">
        <v>236.46547699999999</v>
      </c>
      <c r="C6" s="167">
        <v>10.145649999999998</v>
      </c>
      <c r="D6" s="167">
        <v>17.145404000000003</v>
      </c>
      <c r="E6" s="167">
        <v>1.7320869999999999</v>
      </c>
      <c r="F6" s="167">
        <v>7.7519269999999993</v>
      </c>
      <c r="G6" s="167">
        <v>729.12267799999995</v>
      </c>
      <c r="H6" s="167">
        <v>373.23646500000018</v>
      </c>
      <c r="I6" s="167">
        <v>35.406905000000002</v>
      </c>
      <c r="J6" s="157">
        <f t="shared" si="2"/>
        <v>1411.0065930000003</v>
      </c>
      <c r="L6" s="38"/>
    </row>
    <row r="7" spans="1:12">
      <c r="A7" s="159" t="s">
        <v>100</v>
      </c>
      <c r="B7" s="167">
        <v>136.35386500000001</v>
      </c>
      <c r="C7" s="167">
        <v>2.2301500000000001</v>
      </c>
      <c r="D7" s="167">
        <v>0.22500000000000001</v>
      </c>
      <c r="E7" s="167">
        <v>0.39589999999999997</v>
      </c>
      <c r="F7" s="167">
        <v>10.2143</v>
      </c>
      <c r="G7" s="167">
        <v>940.83974000000001</v>
      </c>
      <c r="H7" s="167">
        <v>252.14896100000001</v>
      </c>
      <c r="I7" s="167">
        <v>231.14341799999997</v>
      </c>
      <c r="J7" s="157">
        <f t="shared" si="2"/>
        <v>1573.551334</v>
      </c>
      <c r="L7" s="38"/>
    </row>
    <row r="8" spans="1:12">
      <c r="A8" s="159" t="s">
        <v>101</v>
      </c>
      <c r="B8" s="167">
        <v>67.56477000000001</v>
      </c>
      <c r="C8" s="167">
        <v>26.103819999999999</v>
      </c>
      <c r="D8" s="167">
        <v>8.5469530000000002</v>
      </c>
      <c r="E8" s="167">
        <v>5.253012</v>
      </c>
      <c r="F8" s="167">
        <v>1.70817</v>
      </c>
      <c r="G8" s="167">
        <v>620.64753100000007</v>
      </c>
      <c r="H8" s="167">
        <v>243.82881600000005</v>
      </c>
      <c r="I8" s="167">
        <v>55.660860999999997</v>
      </c>
      <c r="J8" s="157">
        <f t="shared" si="2"/>
        <v>1029.3139330000001</v>
      </c>
      <c r="L8" s="38"/>
    </row>
    <row r="9" spans="1:12">
      <c r="A9" s="159" t="s">
        <v>127</v>
      </c>
      <c r="B9" s="167">
        <v>48.984973000000004</v>
      </c>
      <c r="C9" s="167">
        <v>12.8531</v>
      </c>
      <c r="D9" s="167">
        <v>1.0660099999999999</v>
      </c>
      <c r="E9" s="167">
        <v>1.3592200000000001</v>
      </c>
      <c r="F9" s="167">
        <v>17.576314000000004</v>
      </c>
      <c r="G9" s="167">
        <v>308.58546000000007</v>
      </c>
      <c r="H9" s="167">
        <v>120.66147800000003</v>
      </c>
      <c r="I9" s="167">
        <v>3.566171999999999</v>
      </c>
      <c r="J9" s="157">
        <f t="shared" si="2"/>
        <v>514.65272700000014</v>
      </c>
      <c r="L9" s="38"/>
    </row>
    <row r="10" spans="1:12">
      <c r="A10" s="159" t="s">
        <v>102</v>
      </c>
      <c r="B10" s="167">
        <v>177.027323</v>
      </c>
      <c r="C10" s="167">
        <v>3.2807900000000001</v>
      </c>
      <c r="D10" s="167">
        <v>5.8375000000000004</v>
      </c>
      <c r="E10" s="167">
        <v>2.4430000000000001</v>
      </c>
      <c r="F10" s="167">
        <v>0.72099999999999997</v>
      </c>
      <c r="G10" s="167">
        <v>511.98197999999996</v>
      </c>
      <c r="H10" s="167">
        <v>347.74503100000004</v>
      </c>
      <c r="I10" s="167">
        <v>14.337923000000002</v>
      </c>
      <c r="J10" s="157">
        <f t="shared" si="2"/>
        <v>1063.3745469999999</v>
      </c>
      <c r="L10" s="38"/>
    </row>
    <row r="11" spans="1:12">
      <c r="A11" s="159" t="s">
        <v>103</v>
      </c>
      <c r="B11" s="167">
        <v>60.116896999999987</v>
      </c>
      <c r="C11" s="167">
        <v>1.097</v>
      </c>
      <c r="D11" s="167">
        <v>3.0550000000000002</v>
      </c>
      <c r="E11" s="167">
        <v>0.82220000000000004</v>
      </c>
      <c r="F11" s="167">
        <v>2.1910799999999999</v>
      </c>
      <c r="G11" s="167">
        <v>329.01880599999987</v>
      </c>
      <c r="H11" s="167">
        <v>177.27395799999999</v>
      </c>
      <c r="I11" s="167">
        <v>18.227905000000003</v>
      </c>
      <c r="J11" s="157">
        <f t="shared" si="2"/>
        <v>591.80284599999982</v>
      </c>
      <c r="L11" s="38"/>
    </row>
    <row r="12" spans="1:12">
      <c r="A12" s="159" t="s">
        <v>104</v>
      </c>
      <c r="B12" s="167">
        <v>557.97906499999999</v>
      </c>
      <c r="C12" s="167">
        <v>240.899933</v>
      </c>
      <c r="D12" s="167">
        <v>13.175086000000004</v>
      </c>
      <c r="E12" s="167">
        <v>22.028035999999993</v>
      </c>
      <c r="F12" s="167">
        <v>16.674206999999999</v>
      </c>
      <c r="G12" s="167">
        <v>1873.1413569999995</v>
      </c>
      <c r="H12" s="167">
        <v>919.47541500000045</v>
      </c>
      <c r="I12" s="167">
        <v>18.425115999999999</v>
      </c>
      <c r="J12" s="157">
        <f t="shared" si="2"/>
        <v>3661.7982149999998</v>
      </c>
    </row>
    <row r="13" spans="1:12">
      <c r="A13" s="159" t="s">
        <v>105</v>
      </c>
      <c r="B13" s="167">
        <v>134.591059</v>
      </c>
      <c r="C13" s="167">
        <v>12.269276000000001</v>
      </c>
      <c r="D13" s="167">
        <v>0.44700000000000001</v>
      </c>
      <c r="E13" s="167">
        <v>7.8935429999999993</v>
      </c>
      <c r="F13" s="167">
        <v>3.6129520000000004</v>
      </c>
      <c r="G13" s="167">
        <v>494.46012900000005</v>
      </c>
      <c r="H13" s="167">
        <v>296.3490460000001</v>
      </c>
      <c r="I13" s="167">
        <v>5.0980759999999998</v>
      </c>
      <c r="J13" s="157">
        <f t="shared" si="2"/>
        <v>954.72108100000014</v>
      </c>
    </row>
    <row r="14" spans="1:12">
      <c r="A14" s="159" t="s">
        <v>106</v>
      </c>
      <c r="B14" s="167">
        <v>183.48592699999998</v>
      </c>
      <c r="C14" s="167">
        <v>4.4153669999999998</v>
      </c>
      <c r="D14" s="167">
        <v>21.753365000000002</v>
      </c>
      <c r="E14" s="167">
        <v>7.7786139999999993</v>
      </c>
      <c r="F14" s="167">
        <v>15.770554999999998</v>
      </c>
      <c r="G14" s="167">
        <v>437.73719400000004</v>
      </c>
      <c r="H14" s="167">
        <v>279.004885</v>
      </c>
      <c r="I14" s="167">
        <v>67.090507000000002</v>
      </c>
      <c r="J14" s="157">
        <f t="shared" si="2"/>
        <v>1017.036414</v>
      </c>
    </row>
    <row r="15" spans="1:12">
      <c r="A15" s="159" t="s">
        <v>107</v>
      </c>
      <c r="B15" s="167">
        <v>168.65684800000002</v>
      </c>
      <c r="C15" s="167">
        <v>0</v>
      </c>
      <c r="D15" s="167">
        <v>10.714549999999999</v>
      </c>
      <c r="E15" s="167">
        <v>1.6762489999999999</v>
      </c>
      <c r="F15" s="167">
        <v>8.3140800000000006</v>
      </c>
      <c r="G15" s="167">
        <v>629.39164999999991</v>
      </c>
      <c r="H15" s="167">
        <v>454.62680499999988</v>
      </c>
      <c r="I15" s="167">
        <v>0.43330000000000002</v>
      </c>
      <c r="J15" s="157">
        <f t="shared" si="2"/>
        <v>1273.8134819999998</v>
      </c>
    </row>
    <row r="16" spans="1:12">
      <c r="A16" s="159" t="s">
        <v>108</v>
      </c>
      <c r="B16" s="167">
        <v>1278.9528170000001</v>
      </c>
      <c r="C16" s="167">
        <v>17.308524999999999</v>
      </c>
      <c r="D16" s="167">
        <v>7.2640000000000002</v>
      </c>
      <c r="E16" s="167">
        <v>0.48719000000000001</v>
      </c>
      <c r="F16" s="167">
        <v>5.165648</v>
      </c>
      <c r="G16" s="167">
        <v>850.91045699999972</v>
      </c>
      <c r="H16" s="167">
        <v>341.72127300000011</v>
      </c>
      <c r="I16" s="167">
        <v>7.795064</v>
      </c>
      <c r="J16" s="157">
        <f t="shared" si="2"/>
        <v>2509.6049739999999</v>
      </c>
    </row>
    <row r="17" spans="1:17">
      <c r="A17" s="159" t="s">
        <v>109</v>
      </c>
      <c r="B17" s="167">
        <v>895.83357800000022</v>
      </c>
      <c r="C17" s="167">
        <v>140.400915</v>
      </c>
      <c r="D17" s="167">
        <v>51.09006999999999</v>
      </c>
      <c r="E17" s="167">
        <v>2.752481</v>
      </c>
      <c r="F17" s="167">
        <v>71.947929999999999</v>
      </c>
      <c r="G17" s="167">
        <v>1322.1417749999996</v>
      </c>
      <c r="H17" s="167">
        <v>594.6115400000001</v>
      </c>
      <c r="I17" s="167">
        <v>54.64623000000001</v>
      </c>
      <c r="J17" s="157">
        <f t="shared" si="2"/>
        <v>3133.4245189999997</v>
      </c>
    </row>
    <row r="18" spans="1:17">
      <c r="A18" s="159" t="s">
        <v>110</v>
      </c>
      <c r="B18" s="167">
        <v>409.74802499999998</v>
      </c>
      <c r="C18" s="167">
        <v>0.27940999999999999</v>
      </c>
      <c r="D18" s="167">
        <v>4.3698699999999997</v>
      </c>
      <c r="E18" s="167">
        <v>4.2565680000000006</v>
      </c>
      <c r="F18" s="167">
        <v>3.1012000000000004</v>
      </c>
      <c r="G18" s="167">
        <v>425.93826300000012</v>
      </c>
      <c r="H18" s="167">
        <v>174.48822800000005</v>
      </c>
      <c r="I18" s="167">
        <v>0.9960739999999999</v>
      </c>
      <c r="J18" s="157">
        <f t="shared" si="2"/>
        <v>1023.1776380000001</v>
      </c>
    </row>
    <row r="19" spans="1:17">
      <c r="A19" s="188" t="s">
        <v>166</v>
      </c>
      <c r="J19" s="3"/>
    </row>
    <row r="20" spans="1:17">
      <c r="A20" s="160"/>
    </row>
    <row r="32" spans="1:17">
      <c r="K32" s="38"/>
      <c r="L32" s="38"/>
      <c r="M32" s="38"/>
      <c r="N32" s="38"/>
      <c r="O32" s="38"/>
      <c r="P32" s="38"/>
      <c r="Q32" s="38"/>
    </row>
  </sheetData>
  <sortState xmlns:xlrd2="http://schemas.microsoft.com/office/spreadsheetml/2017/richdata2" ref="A5:J18">
    <sortCondition ref="A5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/>
  <dimension ref="A1:O42"/>
  <sheetViews>
    <sheetView showGridLines="0" topLeftCell="A19" zoomScaleNormal="100" zoomScaleSheetLayoutView="100" workbookViewId="0">
      <selection activeCell="P22" sqref="P22"/>
    </sheetView>
  </sheetViews>
  <sheetFormatPr defaultColWidth="9.140625" defaultRowHeight="12"/>
  <cols>
    <col min="1" max="1" width="38" style="7" customWidth="1"/>
    <col min="2" max="9" width="13.28515625" style="7" customWidth="1"/>
    <col min="10" max="15" width="9.140625" style="140" customWidth="1"/>
    <col min="16" max="16384" width="9.140625" style="7"/>
  </cols>
  <sheetData>
    <row r="1" spans="1:15" ht="20.25">
      <c r="A1" s="137" t="s">
        <v>258</v>
      </c>
      <c r="I1" s="190" t="str">
        <f>'3'!N1</f>
        <v>IV. čtvrtletí 2023</v>
      </c>
    </row>
    <row r="2" spans="1:15" ht="18">
      <c r="A2" s="187" t="s">
        <v>259</v>
      </c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6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154" t="s">
        <v>280</v>
      </c>
      <c r="I6" s="154" t="s">
        <v>281</v>
      </c>
    </row>
    <row r="7" spans="1:15" ht="13.5">
      <c r="A7" s="133" t="s">
        <v>191</v>
      </c>
      <c r="B7" s="221">
        <v>1575.1476000000007</v>
      </c>
      <c r="C7" s="255">
        <v>4.1026272155942713E-2</v>
      </c>
      <c r="D7" s="221">
        <v>1575.1476000000007</v>
      </c>
      <c r="E7" s="255">
        <v>4.1027105657246293E-2</v>
      </c>
      <c r="F7" s="221">
        <v>1575.2996000000005</v>
      </c>
      <c r="G7" s="255">
        <v>4.1030387600094795E-2</v>
      </c>
      <c r="H7" s="153">
        <v>1575.2996000000005</v>
      </c>
      <c r="I7" s="164">
        <v>4.1030387600094795E-2</v>
      </c>
      <c r="O7" s="213"/>
    </row>
    <row r="8" spans="1:15">
      <c r="A8" s="129" t="s">
        <v>312</v>
      </c>
      <c r="B8" s="221">
        <v>410822.34299999999</v>
      </c>
      <c r="C8" s="255">
        <v>3.5651340748445365E-2</v>
      </c>
      <c r="D8" s="221">
        <v>529622.23899999994</v>
      </c>
      <c r="E8" s="255">
        <v>3.6458747367506296E-2</v>
      </c>
      <c r="F8" s="221">
        <v>644355.91700000013</v>
      </c>
      <c r="G8" s="255">
        <v>3.9383973743236822E-2</v>
      </c>
      <c r="H8" s="153">
        <v>1584800.4990000001</v>
      </c>
      <c r="I8" s="164">
        <v>3.7367836654384715E-2</v>
      </c>
      <c r="O8" s="213"/>
    </row>
    <row r="9" spans="1:15">
      <c r="A9" s="129" t="s">
        <v>313</v>
      </c>
      <c r="B9" s="221">
        <v>322387.75300000003</v>
      </c>
      <c r="C9" s="255">
        <v>4.8416983881895803E-2</v>
      </c>
      <c r="D9" s="221">
        <v>424742.86499999993</v>
      </c>
      <c r="E9" s="255">
        <v>4.7318410936788895E-2</v>
      </c>
      <c r="F9" s="221">
        <v>515676.2620000001</v>
      </c>
      <c r="G9" s="255">
        <v>4.926517991498313E-2</v>
      </c>
      <c r="H9" s="153">
        <v>1262806.8800000001</v>
      </c>
      <c r="I9" s="165">
        <v>4.8379335064090208E-2</v>
      </c>
      <c r="J9" s="214"/>
      <c r="O9" s="215"/>
    </row>
    <row r="10" spans="1:15">
      <c r="A10" s="132" t="s">
        <v>40</v>
      </c>
      <c r="B10" s="219">
        <v>0</v>
      </c>
      <c r="C10" s="256">
        <v>0</v>
      </c>
      <c r="D10" s="219">
        <v>0</v>
      </c>
      <c r="E10" s="256">
        <v>0</v>
      </c>
      <c r="F10" s="219">
        <v>0</v>
      </c>
      <c r="G10" s="259">
        <v>0</v>
      </c>
      <c r="H10" s="150">
        <v>0</v>
      </c>
      <c r="I10" s="166">
        <v>0</v>
      </c>
      <c r="J10" s="214"/>
      <c r="O10" s="215"/>
    </row>
    <row r="11" spans="1:15">
      <c r="A11" s="132" t="s">
        <v>39</v>
      </c>
      <c r="B11" s="219">
        <v>5390.1019999999999</v>
      </c>
      <c r="C11" s="256">
        <v>0.11915802894154476</v>
      </c>
      <c r="D11" s="219">
        <v>6550.2439999999997</v>
      </c>
      <c r="E11" s="256">
        <v>0.11932060757538863</v>
      </c>
      <c r="F11" s="219">
        <v>6483.4120000000003</v>
      </c>
      <c r="G11" s="259">
        <v>0.10485875502996496</v>
      </c>
      <c r="H11" s="150">
        <v>18423.758000000002</v>
      </c>
      <c r="I11" s="166">
        <v>0.11375426896687027</v>
      </c>
      <c r="J11" s="214"/>
      <c r="O11" s="215"/>
    </row>
    <row r="12" spans="1:15">
      <c r="A12" s="132" t="s">
        <v>38</v>
      </c>
      <c r="B12" s="219">
        <v>0</v>
      </c>
      <c r="C12" s="256">
        <v>0</v>
      </c>
      <c r="D12" s="219">
        <v>0</v>
      </c>
      <c r="E12" s="256">
        <v>0</v>
      </c>
      <c r="F12" s="219">
        <v>0</v>
      </c>
      <c r="G12" s="259">
        <v>0</v>
      </c>
      <c r="H12" s="150">
        <v>0</v>
      </c>
      <c r="I12" s="166">
        <v>0</v>
      </c>
      <c r="J12" s="214"/>
      <c r="O12" s="215"/>
    </row>
    <row r="13" spans="1:15">
      <c r="A13" s="132" t="s">
        <v>60</v>
      </c>
      <c r="B13" s="219">
        <v>0</v>
      </c>
      <c r="C13" s="256">
        <v>0</v>
      </c>
      <c r="D13" s="219">
        <v>0</v>
      </c>
      <c r="E13" s="256">
        <v>0</v>
      </c>
      <c r="F13" s="219">
        <v>0</v>
      </c>
      <c r="G13" s="259">
        <v>0</v>
      </c>
      <c r="H13" s="150">
        <v>0</v>
      </c>
      <c r="I13" s="166">
        <v>0</v>
      </c>
      <c r="J13" s="214"/>
      <c r="O13" s="215"/>
    </row>
    <row r="14" spans="1:15">
      <c r="A14" s="132" t="s">
        <v>61</v>
      </c>
      <c r="B14" s="219">
        <v>2184.2200000000003</v>
      </c>
      <c r="C14" s="256">
        <v>0.59189264625782145</v>
      </c>
      <c r="D14" s="219">
        <v>1122.42</v>
      </c>
      <c r="E14" s="256">
        <v>0.464914569742156</v>
      </c>
      <c r="F14" s="219">
        <v>1127.1799999999998</v>
      </c>
      <c r="G14" s="259">
        <v>0.47571377323851527</v>
      </c>
      <c r="H14" s="150">
        <v>4433.82</v>
      </c>
      <c r="I14" s="166">
        <v>0.52323066157025133</v>
      </c>
      <c r="J14" s="214"/>
      <c r="O14" s="215"/>
    </row>
    <row r="15" spans="1:15">
      <c r="A15" s="132" t="s">
        <v>62</v>
      </c>
      <c r="B15" s="219">
        <v>0</v>
      </c>
      <c r="C15" s="256">
        <v>0</v>
      </c>
      <c r="D15" s="219">
        <v>0</v>
      </c>
      <c r="E15" s="256">
        <v>0</v>
      </c>
      <c r="F15" s="219">
        <v>0</v>
      </c>
      <c r="G15" s="259">
        <v>0</v>
      </c>
      <c r="H15" s="150">
        <v>0</v>
      </c>
      <c r="I15" s="166">
        <v>0</v>
      </c>
      <c r="J15" s="214"/>
      <c r="O15" s="215"/>
    </row>
    <row r="16" spans="1:15">
      <c r="A16" s="132" t="s">
        <v>37</v>
      </c>
      <c r="B16" s="219">
        <v>0</v>
      </c>
      <c r="C16" s="256">
        <v>0</v>
      </c>
      <c r="D16" s="219">
        <v>0</v>
      </c>
      <c r="E16" s="256">
        <v>0</v>
      </c>
      <c r="F16" s="219">
        <v>0</v>
      </c>
      <c r="G16" s="259">
        <v>0</v>
      </c>
      <c r="H16" s="150">
        <v>0</v>
      </c>
      <c r="I16" s="166">
        <v>0</v>
      </c>
      <c r="J16" s="214"/>
      <c r="O16" s="215"/>
    </row>
    <row r="17" spans="1:15">
      <c r="A17" s="132" t="s">
        <v>72</v>
      </c>
      <c r="B17" s="219">
        <v>0</v>
      </c>
      <c r="C17" s="256">
        <v>0</v>
      </c>
      <c r="D17" s="219">
        <v>0</v>
      </c>
      <c r="E17" s="256">
        <v>0</v>
      </c>
      <c r="F17" s="219">
        <v>0</v>
      </c>
      <c r="G17" s="259">
        <v>0</v>
      </c>
      <c r="H17" s="150">
        <v>0</v>
      </c>
      <c r="I17" s="166">
        <v>0</v>
      </c>
      <c r="J17" s="214"/>
      <c r="O17" s="215"/>
    </row>
    <row r="18" spans="1:15">
      <c r="A18" s="132" t="s">
        <v>36</v>
      </c>
      <c r="B18" s="219">
        <v>0</v>
      </c>
      <c r="C18" s="256">
        <v>0</v>
      </c>
      <c r="D18" s="219">
        <v>0</v>
      </c>
      <c r="E18" s="256">
        <v>0</v>
      </c>
      <c r="F18" s="219">
        <v>0</v>
      </c>
      <c r="G18" s="259">
        <v>0</v>
      </c>
      <c r="H18" s="150">
        <v>0</v>
      </c>
      <c r="I18" s="166">
        <v>0</v>
      </c>
      <c r="O18" s="215"/>
    </row>
    <row r="19" spans="1:15">
      <c r="A19" s="132" t="s">
        <v>35</v>
      </c>
      <c r="B19" s="219">
        <v>0</v>
      </c>
      <c r="C19" s="256">
        <v>0</v>
      </c>
      <c r="D19" s="219">
        <v>0</v>
      </c>
      <c r="E19" s="256">
        <v>0</v>
      </c>
      <c r="F19" s="219">
        <v>0</v>
      </c>
      <c r="G19" s="259">
        <v>0</v>
      </c>
      <c r="H19" s="150">
        <v>0</v>
      </c>
      <c r="I19" s="166">
        <v>0</v>
      </c>
      <c r="O19" s="215"/>
    </row>
    <row r="20" spans="1:15">
      <c r="A20" s="132" t="s">
        <v>34</v>
      </c>
      <c r="B20" s="219">
        <v>0</v>
      </c>
      <c r="C20" s="256">
        <v>0</v>
      </c>
      <c r="D20" s="219">
        <v>0</v>
      </c>
      <c r="E20" s="256">
        <v>0</v>
      </c>
      <c r="F20" s="219">
        <v>0</v>
      </c>
      <c r="G20" s="259">
        <v>0</v>
      </c>
      <c r="H20" s="150">
        <v>0</v>
      </c>
      <c r="I20" s="166">
        <v>0</v>
      </c>
      <c r="O20" s="215"/>
    </row>
    <row r="21" spans="1:15">
      <c r="A21" s="132" t="s">
        <v>33</v>
      </c>
      <c r="B21" s="219">
        <v>85401</v>
      </c>
      <c r="C21" s="256">
        <v>0.32641839602209949</v>
      </c>
      <c r="D21" s="219">
        <v>80272</v>
      </c>
      <c r="E21" s="256">
        <v>0.26694337277810304</v>
      </c>
      <c r="F21" s="219">
        <v>88872</v>
      </c>
      <c r="G21" s="259">
        <v>0.26119094317877023</v>
      </c>
      <c r="H21" s="150">
        <v>254545</v>
      </c>
      <c r="I21" s="166">
        <v>0.28201455215474786</v>
      </c>
      <c r="O21" s="215"/>
    </row>
    <row r="22" spans="1:15">
      <c r="A22" s="132" t="s">
        <v>32</v>
      </c>
      <c r="B22" s="219">
        <v>0</v>
      </c>
      <c r="C22" s="256">
        <v>0</v>
      </c>
      <c r="D22" s="219">
        <v>0</v>
      </c>
      <c r="E22" s="256">
        <v>0</v>
      </c>
      <c r="F22" s="219">
        <v>0</v>
      </c>
      <c r="G22" s="259">
        <v>0</v>
      </c>
      <c r="H22" s="150">
        <v>0</v>
      </c>
      <c r="I22" s="166">
        <v>0</v>
      </c>
      <c r="O22" s="215"/>
    </row>
    <row r="23" spans="1:15">
      <c r="A23" s="132" t="s">
        <v>3</v>
      </c>
      <c r="B23" s="219">
        <v>0</v>
      </c>
      <c r="C23" s="256">
        <v>0</v>
      </c>
      <c r="D23" s="219">
        <v>0</v>
      </c>
      <c r="E23" s="256">
        <v>0</v>
      </c>
      <c r="F23" s="219">
        <v>0</v>
      </c>
      <c r="G23" s="259">
        <v>0</v>
      </c>
      <c r="H23" s="150">
        <v>0</v>
      </c>
      <c r="I23" s="166">
        <v>0</v>
      </c>
      <c r="O23" s="215"/>
    </row>
    <row r="24" spans="1:15">
      <c r="A24" s="132" t="s">
        <v>31</v>
      </c>
      <c r="B24" s="219">
        <v>0</v>
      </c>
      <c r="C24" s="256">
        <v>0</v>
      </c>
      <c r="D24" s="219">
        <v>0</v>
      </c>
      <c r="E24" s="256">
        <v>0</v>
      </c>
      <c r="F24" s="219">
        <v>0</v>
      </c>
      <c r="G24" s="259">
        <v>0</v>
      </c>
      <c r="H24" s="150">
        <v>0</v>
      </c>
      <c r="I24" s="166">
        <v>0</v>
      </c>
      <c r="O24" s="215"/>
    </row>
    <row r="25" spans="1:15">
      <c r="A25" s="132" t="s">
        <v>30</v>
      </c>
      <c r="B25" s="219">
        <v>229412.43100000004</v>
      </c>
      <c r="C25" s="256">
        <v>0.12711548961051219</v>
      </c>
      <c r="D25" s="219">
        <v>336798.20099999994</v>
      </c>
      <c r="E25" s="256">
        <v>0.136310953635287</v>
      </c>
      <c r="F25" s="219">
        <v>419193.6700000001</v>
      </c>
      <c r="G25" s="259">
        <v>0.14281357870424863</v>
      </c>
      <c r="H25" s="150">
        <v>985404.30200000014</v>
      </c>
      <c r="I25" s="166">
        <v>0.13665644404607255</v>
      </c>
      <c r="O25" s="214"/>
    </row>
    <row r="26" spans="1:15" ht="13.5" customHeight="1">
      <c r="A26" s="130" t="s">
        <v>314</v>
      </c>
      <c r="B26" s="221">
        <v>762712.84400000004</v>
      </c>
      <c r="C26" s="255"/>
      <c r="D26" s="221">
        <v>1104398</v>
      </c>
      <c r="E26" s="255"/>
      <c r="F26" s="221">
        <v>1292495</v>
      </c>
      <c r="G26" s="255"/>
      <c r="H26" s="153">
        <v>3159605.844</v>
      </c>
      <c r="I26" s="165"/>
      <c r="O26" s="216"/>
    </row>
    <row r="27" spans="1:15" ht="13.5" customHeight="1">
      <c r="A27" s="130" t="s">
        <v>315</v>
      </c>
      <c r="B27" s="221">
        <v>954027.17300000007</v>
      </c>
      <c r="C27" s="255">
        <v>0.15980136965393807</v>
      </c>
      <c r="D27" s="221">
        <v>1375339.5789999999</v>
      </c>
      <c r="E27" s="255">
        <v>0.16820213655816535</v>
      </c>
      <c r="F27" s="221">
        <v>1670907.6290000002</v>
      </c>
      <c r="G27" s="255">
        <v>0.17385793244322936</v>
      </c>
      <c r="H27" s="153">
        <v>4000274.3810000001</v>
      </c>
      <c r="I27" s="165">
        <v>0.16837905967031969</v>
      </c>
      <c r="O27" s="216"/>
    </row>
    <row r="28" spans="1:15" ht="12.75" customHeight="1">
      <c r="A28" s="132" t="s">
        <v>26</v>
      </c>
      <c r="B28" s="219">
        <v>15455.231</v>
      </c>
      <c r="C28" s="256">
        <v>1.2430923114604392E-2</v>
      </c>
      <c r="D28" s="219">
        <v>25806.517</v>
      </c>
      <c r="E28" s="256">
        <v>1.6708920051919166E-2</v>
      </c>
      <c r="F28" s="219">
        <v>34783.756999999998</v>
      </c>
      <c r="G28" s="256">
        <v>2.1157467862955553E-2</v>
      </c>
      <c r="H28" s="150">
        <v>76045.505000000005</v>
      </c>
      <c r="I28" s="166">
        <v>1.7159032409470275E-2</v>
      </c>
      <c r="O28" s="216"/>
    </row>
    <row r="29" spans="1:15" ht="12.75" customHeight="1">
      <c r="A29" s="132" t="s">
        <v>0</v>
      </c>
      <c r="B29" s="219">
        <v>21519.446999999996</v>
      </c>
      <c r="C29" s="256">
        <v>0.15168009333132892</v>
      </c>
      <c r="D29" s="219">
        <v>28848.076000000001</v>
      </c>
      <c r="E29" s="256">
        <v>0.15492272481503544</v>
      </c>
      <c r="F29" s="219">
        <v>42315.044999999998</v>
      </c>
      <c r="G29" s="256">
        <v>0.17938986196156634</v>
      </c>
      <c r="H29" s="150">
        <v>92682.567999999999</v>
      </c>
      <c r="I29" s="166">
        <v>0.16434055452342963</v>
      </c>
      <c r="O29" s="216"/>
    </row>
    <row r="30" spans="1:15" ht="12.75" customHeight="1">
      <c r="A30" s="132" t="s">
        <v>1</v>
      </c>
      <c r="B30" s="219">
        <v>4580.5770000000002</v>
      </c>
      <c r="C30" s="256">
        <v>0.11315841378014835</v>
      </c>
      <c r="D30" s="219">
        <v>18676.721000000001</v>
      </c>
      <c r="E30" s="256">
        <v>0.27676495829732756</v>
      </c>
      <c r="F30" s="219">
        <v>25977.897000000001</v>
      </c>
      <c r="G30" s="256">
        <v>0.30219709137926976</v>
      </c>
      <c r="H30" s="150">
        <v>49235.195000000007</v>
      </c>
      <c r="I30" s="166">
        <v>0.25388781352758316</v>
      </c>
      <c r="O30" s="216"/>
    </row>
    <row r="31" spans="1:15" ht="12.75" customHeight="1">
      <c r="A31" s="132" t="s">
        <v>2</v>
      </c>
      <c r="B31" s="219">
        <v>1040.2060000000001</v>
      </c>
      <c r="C31" s="256">
        <v>7.6154468953762086E-2</v>
      </c>
      <c r="D31" s="219">
        <v>2321.06</v>
      </c>
      <c r="E31" s="256">
        <v>9.8899078464227796E-2</v>
      </c>
      <c r="F31" s="219">
        <v>3213.7750000000001</v>
      </c>
      <c r="G31" s="256">
        <v>0.11346069570256416</v>
      </c>
      <c r="H31" s="150">
        <v>6575.0410000000002</v>
      </c>
      <c r="I31" s="166">
        <v>0.10045417071733807</v>
      </c>
    </row>
    <row r="32" spans="1:15">
      <c r="A32" s="132" t="s">
        <v>6</v>
      </c>
      <c r="B32" s="219">
        <v>197.31800000000001</v>
      </c>
      <c r="C32" s="256">
        <v>4.0047790739769877E-3</v>
      </c>
      <c r="D32" s="219">
        <v>488.43700000000001</v>
      </c>
      <c r="E32" s="256">
        <v>7.9511521085707786E-3</v>
      </c>
      <c r="F32" s="219">
        <v>579.14</v>
      </c>
      <c r="G32" s="256">
        <v>1.0470060596510705E-2</v>
      </c>
      <c r="H32" s="150">
        <v>1264.895</v>
      </c>
      <c r="I32" s="166">
        <v>7.6191949730004512E-3</v>
      </c>
    </row>
    <row r="33" spans="1:9">
      <c r="A33" s="132" t="s">
        <v>25</v>
      </c>
      <c r="B33" s="219">
        <v>701839.21299999999</v>
      </c>
      <c r="C33" s="256">
        <v>0.22927313618877238</v>
      </c>
      <c r="D33" s="219">
        <v>861104.14</v>
      </c>
      <c r="E33" s="256">
        <v>0.21031399111454016</v>
      </c>
      <c r="F33" s="219">
        <v>1007589.1430000002</v>
      </c>
      <c r="G33" s="256">
        <v>0.20609619021558526</v>
      </c>
      <c r="H33" s="150">
        <v>2570532.4960000003</v>
      </c>
      <c r="I33" s="166">
        <v>0.21342050482135125</v>
      </c>
    </row>
    <row r="34" spans="1:9">
      <c r="A34" s="132" t="s">
        <v>5</v>
      </c>
      <c r="B34" s="219">
        <v>203495.36500000005</v>
      </c>
      <c r="C34" s="256">
        <v>0.15705576992342746</v>
      </c>
      <c r="D34" s="219">
        <v>427337.69499999989</v>
      </c>
      <c r="E34" s="256">
        <v>0.21271469309002963</v>
      </c>
      <c r="F34" s="219">
        <v>541914.76099999994</v>
      </c>
      <c r="G34" s="256">
        <v>0.22179987934112338</v>
      </c>
      <c r="H34" s="150">
        <v>1172747.821</v>
      </c>
      <c r="I34" s="166">
        <v>0.20402995826669959</v>
      </c>
    </row>
    <row r="35" spans="1:9">
      <c r="A35" s="132" t="s">
        <v>3</v>
      </c>
      <c r="B35" s="219">
        <v>5899.8159999999989</v>
      </c>
      <c r="C35" s="256">
        <v>4.7322804119519217E-2</v>
      </c>
      <c r="D35" s="219">
        <v>10756.932999999999</v>
      </c>
      <c r="E35" s="256">
        <v>5.6527410870334548E-2</v>
      </c>
      <c r="F35" s="219">
        <v>14534.110999999997</v>
      </c>
      <c r="G35" s="256">
        <v>6.3453656056786198E-2</v>
      </c>
      <c r="H35" s="150">
        <v>31190.859999999993</v>
      </c>
      <c r="I35" s="166">
        <v>5.7334199301574747E-2</v>
      </c>
    </row>
    <row r="36" spans="1:9" ht="12" customHeight="1">
      <c r="A36" s="151" t="s">
        <v>322</v>
      </c>
      <c r="B36" s="64"/>
      <c r="C36" s="8"/>
      <c r="E36" s="10"/>
      <c r="F36" s="10"/>
      <c r="G36" s="10"/>
      <c r="I36" s="3"/>
    </row>
    <row r="37" spans="1:9">
      <c r="A37" s="151"/>
      <c r="B37" s="64"/>
    </row>
    <row r="38" spans="1:9">
      <c r="A38" s="10" t="s">
        <v>163</v>
      </c>
      <c r="B38" s="86">
        <f>+I7</f>
        <v>4.1030387600094795E-2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9">
      <c r="A39" s="10" t="s">
        <v>59</v>
      </c>
      <c r="B39" s="86">
        <f t="shared" ref="B39:B40" si="0">+I8</f>
        <v>3.7367836654384715E-2</v>
      </c>
      <c r="C39" s="23"/>
      <c r="D39" s="10"/>
      <c r="E39" s="10"/>
    </row>
    <row r="40" spans="1:9">
      <c r="A40" s="10" t="s">
        <v>116</v>
      </c>
      <c r="B40" s="86">
        <f t="shared" si="0"/>
        <v>4.8379335064090208E-2</v>
      </c>
      <c r="C40" s="23"/>
      <c r="D40" s="10"/>
      <c r="E40" s="10"/>
      <c r="H40" s="87">
        <f>I7</f>
        <v>4.1030387600094795E-2</v>
      </c>
    </row>
    <row r="41" spans="1:9">
      <c r="B41" s="1"/>
      <c r="C41" s="1"/>
      <c r="H41" s="87">
        <f>I8</f>
        <v>3.7367836654384715E-2</v>
      </c>
    </row>
    <row r="42" spans="1:9">
      <c r="B42" s="8"/>
      <c r="C42" s="8"/>
      <c r="H42" s="87">
        <f>I9</f>
        <v>4.8379335064090208E-2</v>
      </c>
    </row>
  </sheetData>
  <mergeCells count="5">
    <mergeCell ref="A5:A6"/>
    <mergeCell ref="B5:C5"/>
    <mergeCell ref="D5:E5"/>
    <mergeCell ref="F5:G5"/>
    <mergeCell ref="H5:I5"/>
  </mergeCells>
  <conditionalFormatting sqref="C10:C25 C28:C35 E10:E25 E28:E35 G10:G25 G28:G35 I10:I25 I28:I35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{434664EA-4D25-45A7-8C03-F8AE07084FA9}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scale="9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4664EA-4D25-45A7-8C03-F8AE07084FA9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O41"/>
  <sheetViews>
    <sheetView showGridLines="0" topLeftCell="A28" zoomScaleNormal="100" zoomScaleSheetLayoutView="100" workbookViewId="0">
      <selection activeCell="L36" sqref="L36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260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2156.414000000002</v>
      </c>
      <c r="C7" s="257">
        <v>5.6165928605601843E-2</v>
      </c>
      <c r="D7" s="223">
        <v>2156.3300000000022</v>
      </c>
      <c r="E7" s="257">
        <v>5.6164881781167651E-2</v>
      </c>
      <c r="F7" s="223">
        <v>2156.3290000000025</v>
      </c>
      <c r="G7" s="257">
        <v>5.6163928857294758E-2</v>
      </c>
      <c r="H7" s="156">
        <v>2156.3290000000025</v>
      </c>
      <c r="I7" s="161">
        <v>5.6163928857294758E-2</v>
      </c>
      <c r="J7" s="10"/>
      <c r="O7" s="55"/>
    </row>
    <row r="8" spans="1:15">
      <c r="A8" s="129" t="s">
        <v>312</v>
      </c>
      <c r="B8" s="223">
        <v>587476.7289999997</v>
      </c>
      <c r="C8" s="257">
        <v>5.0981484829711626E-2</v>
      </c>
      <c r="D8" s="223">
        <v>725956.83099999989</v>
      </c>
      <c r="E8" s="257">
        <v>4.9974254765280855E-2</v>
      </c>
      <c r="F8" s="223">
        <v>852607.08099999977</v>
      </c>
      <c r="G8" s="257">
        <v>5.2112588719196593E-2</v>
      </c>
      <c r="H8" s="156">
        <v>2166040.6409999994</v>
      </c>
      <c r="I8" s="161">
        <v>5.1072834032245426E-2</v>
      </c>
      <c r="J8" s="10"/>
      <c r="O8" s="55"/>
    </row>
    <row r="9" spans="1:15">
      <c r="A9" s="129" t="s">
        <v>313</v>
      </c>
      <c r="B9" s="223">
        <v>369915.65400000004</v>
      </c>
      <c r="C9" s="257">
        <v>5.5554840687074565E-2</v>
      </c>
      <c r="D9" s="223">
        <v>500345.20999999996</v>
      </c>
      <c r="E9" s="257">
        <v>5.5740878088755975E-2</v>
      </c>
      <c r="F9" s="223">
        <v>583887.44299999997</v>
      </c>
      <c r="G9" s="257">
        <v>5.5781741470764951E-2</v>
      </c>
      <c r="H9" s="156">
        <v>1454148.307</v>
      </c>
      <c r="I9" s="162">
        <v>5.5709807486345422E-2</v>
      </c>
      <c r="J9" s="84"/>
      <c r="O9" s="86"/>
    </row>
    <row r="10" spans="1:15">
      <c r="A10" s="132" t="s">
        <v>40</v>
      </c>
      <c r="B10" s="225">
        <v>137090.14800000002</v>
      </c>
      <c r="C10" s="258">
        <v>0.14482351990667702</v>
      </c>
      <c r="D10" s="225">
        <v>181340.791</v>
      </c>
      <c r="E10" s="258">
        <v>0.15078254222396445</v>
      </c>
      <c r="F10" s="225">
        <v>256359.56299999997</v>
      </c>
      <c r="G10" s="258">
        <v>0.18628770680146164</v>
      </c>
      <c r="H10" s="157">
        <v>574790.50199999998</v>
      </c>
      <c r="I10" s="163">
        <v>0.1630419700477779</v>
      </c>
      <c r="J10" s="84"/>
      <c r="O10" s="101"/>
    </row>
    <row r="11" spans="1:15">
      <c r="A11" s="132" t="s">
        <v>39</v>
      </c>
      <c r="B11" s="225">
        <v>8013.1809999999996</v>
      </c>
      <c r="C11" s="258">
        <v>0.17714597117305694</v>
      </c>
      <c r="D11" s="225">
        <v>9177.1009999999987</v>
      </c>
      <c r="E11" s="258">
        <v>0.16717198124233335</v>
      </c>
      <c r="F11" s="225">
        <v>9671.6180000000004</v>
      </c>
      <c r="G11" s="258">
        <v>0.1564228561450976</v>
      </c>
      <c r="H11" s="157">
        <v>26861.9</v>
      </c>
      <c r="I11" s="163">
        <v>0.16585409977493043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225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3.54</v>
      </c>
      <c r="C13" s="258">
        <v>8.4259694089706114E-4</v>
      </c>
      <c r="D13" s="225">
        <v>0</v>
      </c>
      <c r="E13" s="258">
        <v>0</v>
      </c>
      <c r="F13" s="225">
        <v>0</v>
      </c>
      <c r="G13" s="258">
        <v>0</v>
      </c>
      <c r="H13" s="157">
        <v>3.54</v>
      </c>
      <c r="I13" s="163">
        <v>5.5729206433417376E-4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225">
        <v>0</v>
      </c>
      <c r="E14" s="258">
        <v>0</v>
      </c>
      <c r="F14" s="225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225">
        <v>0</v>
      </c>
      <c r="E15" s="258">
        <v>0</v>
      </c>
      <c r="F15" s="225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76873.989000000001</v>
      </c>
      <c r="C16" s="258">
        <v>2.8956424697290501E-2</v>
      </c>
      <c r="D16" s="225">
        <v>139450.372</v>
      </c>
      <c r="E16" s="258">
        <v>3.6471740248748594E-2</v>
      </c>
      <c r="F16" s="225">
        <v>157189.43299999999</v>
      </c>
      <c r="G16" s="258">
        <v>3.491152661316884E-2</v>
      </c>
      <c r="H16" s="157">
        <v>373513.79399999999</v>
      </c>
      <c r="I16" s="163">
        <v>3.4015038409625539E-2</v>
      </c>
      <c r="J16" s="84"/>
      <c r="O16" s="101"/>
    </row>
    <row r="17" spans="1:15">
      <c r="A17" s="132" t="s">
        <v>72</v>
      </c>
      <c r="B17" s="225">
        <v>96408.9</v>
      </c>
      <c r="C17" s="258">
        <v>0.96576653647385513</v>
      </c>
      <c r="D17" s="225">
        <v>106926.82</v>
      </c>
      <c r="E17" s="258">
        <v>0.97477222123766671</v>
      </c>
      <c r="F17" s="225">
        <v>96749.64</v>
      </c>
      <c r="G17" s="258">
        <v>0.9403979856843192</v>
      </c>
      <c r="H17" s="157">
        <v>300085.36</v>
      </c>
      <c r="I17" s="163">
        <v>0.96057423438802669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0</v>
      </c>
      <c r="C19" s="258">
        <v>0</v>
      </c>
      <c r="D19" s="225">
        <v>0</v>
      </c>
      <c r="E19" s="258">
        <v>0</v>
      </c>
      <c r="F19" s="225">
        <v>0</v>
      </c>
      <c r="G19" s="258">
        <v>0</v>
      </c>
      <c r="H19" s="157">
        <v>0</v>
      </c>
      <c r="I19" s="163">
        <v>0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225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906.673</v>
      </c>
      <c r="C21" s="258">
        <v>3.4654716733591526E-3</v>
      </c>
      <c r="D21" s="225">
        <v>741.59900000000005</v>
      </c>
      <c r="E21" s="258">
        <v>2.4661767279857039E-3</v>
      </c>
      <c r="F21" s="225">
        <v>555.57600000000002</v>
      </c>
      <c r="G21" s="258">
        <v>1.6328137033878888E-3</v>
      </c>
      <c r="H21" s="157">
        <v>2203.848</v>
      </c>
      <c r="I21" s="163">
        <v>2.4416791008942881E-3</v>
      </c>
      <c r="J21" s="84"/>
      <c r="O21" s="101"/>
    </row>
    <row r="22" spans="1:15">
      <c r="A22" s="132" t="s">
        <v>32</v>
      </c>
      <c r="B22" s="225">
        <v>75.369</v>
      </c>
      <c r="C22" s="258">
        <v>3.8424597517648337E-4</v>
      </c>
      <c r="D22" s="225">
        <v>66.444000000000003</v>
      </c>
      <c r="E22" s="258">
        <v>3.3621002117676838E-4</v>
      </c>
      <c r="F22" s="225">
        <v>100.004</v>
      </c>
      <c r="G22" s="258">
        <v>4.3087346881234232E-4</v>
      </c>
      <c r="H22" s="157">
        <v>241.81700000000001</v>
      </c>
      <c r="I22" s="163">
        <v>3.8636922320275707E-4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2393.8200000000002</v>
      </c>
      <c r="C24" s="258">
        <v>0.31412899416048823</v>
      </c>
      <c r="D24" s="225">
        <v>3046.0599999999995</v>
      </c>
      <c r="E24" s="258">
        <v>0.17062581526696777</v>
      </c>
      <c r="F24" s="225">
        <v>730.274</v>
      </c>
      <c r="G24" s="258">
        <v>3.3682480377054271E-2</v>
      </c>
      <c r="H24" s="157">
        <v>6170.1539999999995</v>
      </c>
      <c r="I24" s="163">
        <v>0.1308513924955185</v>
      </c>
      <c r="J24" s="84"/>
      <c r="O24" s="101"/>
    </row>
    <row r="25" spans="1:15">
      <c r="A25" s="132" t="s">
        <v>30</v>
      </c>
      <c r="B25" s="225">
        <v>48150.033999999992</v>
      </c>
      <c r="C25" s="258">
        <v>2.6679526998573181E-2</v>
      </c>
      <c r="D25" s="225">
        <v>59596.023000000001</v>
      </c>
      <c r="E25" s="258">
        <v>2.4120053800407618E-2</v>
      </c>
      <c r="F25" s="225">
        <v>62531.334999999999</v>
      </c>
      <c r="G25" s="258">
        <v>2.1303574866729822E-2</v>
      </c>
      <c r="H25" s="157">
        <v>170277.39199999999</v>
      </c>
      <c r="I25" s="163">
        <v>2.3614168159131046E-2</v>
      </c>
      <c r="J25" s="84"/>
      <c r="O25" s="81"/>
    </row>
    <row r="26" spans="1:15" ht="13.5" customHeight="1">
      <c r="A26" s="130" t="s">
        <v>315</v>
      </c>
      <c r="B26" s="223">
        <v>354883.92599999998</v>
      </c>
      <c r="C26" s="257">
        <v>5.9443733939606357E-2</v>
      </c>
      <c r="D26" s="223">
        <v>490139.26900000003</v>
      </c>
      <c r="E26" s="257">
        <v>5.9943357637392149E-2</v>
      </c>
      <c r="F26" s="223">
        <v>565983.39799999993</v>
      </c>
      <c r="G26" s="257">
        <v>5.8890570409546789E-2</v>
      </c>
      <c r="H26" s="156">
        <v>1411006.5929999999</v>
      </c>
      <c r="I26" s="162">
        <v>5.9391916826107706E-2</v>
      </c>
      <c r="J26" s="10"/>
      <c r="O26" s="8"/>
    </row>
    <row r="27" spans="1:15" ht="12.75" customHeight="1">
      <c r="A27" s="132" t="s">
        <v>26</v>
      </c>
      <c r="B27" s="225">
        <v>66225.260999999999</v>
      </c>
      <c r="C27" s="258">
        <v>5.3266180734251642E-2</v>
      </c>
      <c r="D27" s="225">
        <v>83740.111999999994</v>
      </c>
      <c r="E27" s="258">
        <v>5.4219127538472411E-2</v>
      </c>
      <c r="F27" s="225">
        <v>86500.104000000007</v>
      </c>
      <c r="G27" s="258">
        <v>5.2614304157032644E-2</v>
      </c>
      <c r="H27" s="157">
        <v>236465.47700000001</v>
      </c>
      <c r="I27" s="163">
        <v>5.3356457867744414E-2</v>
      </c>
      <c r="J27" s="84"/>
      <c r="O27" s="8"/>
    </row>
    <row r="28" spans="1:15" ht="12.75" customHeight="1">
      <c r="A28" s="132" t="s">
        <v>0</v>
      </c>
      <c r="B28" s="225">
        <v>2595.0569999999998</v>
      </c>
      <c r="C28" s="258">
        <v>1.8291291963037824E-2</v>
      </c>
      <c r="D28" s="225">
        <v>3433.9</v>
      </c>
      <c r="E28" s="258">
        <v>1.8441061537079636E-2</v>
      </c>
      <c r="F28" s="225">
        <v>4116.6929999999993</v>
      </c>
      <c r="G28" s="258">
        <v>1.7452255787702608E-2</v>
      </c>
      <c r="H28" s="157">
        <v>10145.65</v>
      </c>
      <c r="I28" s="163">
        <v>1.798980955081687E-2</v>
      </c>
      <c r="J28" s="84"/>
      <c r="O28" s="8"/>
    </row>
    <row r="29" spans="1:15" ht="12.75" customHeight="1">
      <c r="A29" s="132" t="s">
        <v>1</v>
      </c>
      <c r="B29" s="225">
        <v>3777.9859999999999</v>
      </c>
      <c r="C29" s="258">
        <v>9.3331233825696525E-2</v>
      </c>
      <c r="D29" s="225">
        <v>6069.7009999999991</v>
      </c>
      <c r="E29" s="258">
        <v>8.9945153870545427E-2</v>
      </c>
      <c r="F29" s="225">
        <v>7297.7169999999996</v>
      </c>
      <c r="G29" s="258">
        <v>8.4893278740347994E-2</v>
      </c>
      <c r="H29" s="157">
        <v>17145.403999999999</v>
      </c>
      <c r="I29" s="163">
        <v>8.8412549876304494E-2</v>
      </c>
      <c r="J29" s="84"/>
      <c r="O29" s="8"/>
    </row>
    <row r="30" spans="1:15" ht="12.75" customHeight="1">
      <c r="A30" s="132" t="s">
        <v>2</v>
      </c>
      <c r="B30" s="225">
        <v>391.83199999999999</v>
      </c>
      <c r="C30" s="258">
        <v>2.8686392771326549E-2</v>
      </c>
      <c r="D30" s="225">
        <v>643.03399999999999</v>
      </c>
      <c r="E30" s="258">
        <v>2.7399321870682471E-2</v>
      </c>
      <c r="F30" s="225">
        <v>697.221</v>
      </c>
      <c r="G30" s="258">
        <v>2.4615033634413575E-2</v>
      </c>
      <c r="H30" s="157">
        <v>1732.087</v>
      </c>
      <c r="I30" s="163">
        <v>2.6463008093072261E-2</v>
      </c>
      <c r="J30" s="84"/>
    </row>
    <row r="31" spans="1:15">
      <c r="A31" s="132" t="s">
        <v>6</v>
      </c>
      <c r="B31" s="225">
        <v>2155.9629999999997</v>
      </c>
      <c r="C31" s="258">
        <v>4.3757566500109701E-2</v>
      </c>
      <c r="D31" s="225">
        <v>2732.6629999999996</v>
      </c>
      <c r="E31" s="258">
        <v>4.4484384218360498E-2</v>
      </c>
      <c r="F31" s="225">
        <v>2863.3009999999999</v>
      </c>
      <c r="G31" s="258">
        <v>5.1764573291517943E-2</v>
      </c>
      <c r="H31" s="157">
        <v>7751.9269999999997</v>
      </c>
      <c r="I31" s="163">
        <v>4.6694344771278616E-2</v>
      </c>
      <c r="J31" s="84"/>
    </row>
    <row r="32" spans="1:15">
      <c r="A32" s="132" t="s">
        <v>25</v>
      </c>
      <c r="B32" s="225">
        <v>180654.50399999996</v>
      </c>
      <c r="C32" s="258">
        <v>5.9015261517892867E-2</v>
      </c>
      <c r="D32" s="225">
        <v>252510.45500000005</v>
      </c>
      <c r="E32" s="258">
        <v>6.1672542404915737E-2</v>
      </c>
      <c r="F32" s="225">
        <v>295957.71899999998</v>
      </c>
      <c r="G32" s="258">
        <v>6.0536339414283193E-2</v>
      </c>
      <c r="H32" s="157">
        <v>729122.67800000007</v>
      </c>
      <c r="I32" s="163">
        <v>6.0535990211210908E-2</v>
      </c>
      <c r="J32" s="84"/>
    </row>
    <row r="33" spans="1:10">
      <c r="A33" s="132" t="s">
        <v>5</v>
      </c>
      <c r="B33" s="225">
        <v>90406.259000000005</v>
      </c>
      <c r="C33" s="258">
        <v>6.97746831390572E-2</v>
      </c>
      <c r="D33" s="225">
        <v>128770.85900000003</v>
      </c>
      <c r="E33" s="258">
        <v>6.4097911491576925E-2</v>
      </c>
      <c r="F33" s="225">
        <v>154059.34700000001</v>
      </c>
      <c r="G33" s="258">
        <v>6.3054832669472649E-2</v>
      </c>
      <c r="H33" s="157">
        <v>373236.46500000003</v>
      </c>
      <c r="I33" s="163">
        <v>6.4934181939154068E-2</v>
      </c>
      <c r="J33" s="84"/>
    </row>
    <row r="34" spans="1:10">
      <c r="A34" s="132" t="s">
        <v>3</v>
      </c>
      <c r="B34" s="225">
        <v>8677.0640000000003</v>
      </c>
      <c r="C34" s="258">
        <v>6.9599289198939762E-2</v>
      </c>
      <c r="D34" s="225">
        <v>12238.544999999998</v>
      </c>
      <c r="E34" s="258">
        <v>6.4313244460115021E-2</v>
      </c>
      <c r="F34" s="225">
        <v>14491.296000000002</v>
      </c>
      <c r="G34" s="258">
        <v>6.3266732461385616E-2</v>
      </c>
      <c r="H34" s="157">
        <v>35406.904999999999</v>
      </c>
      <c r="I34" s="163">
        <v>6.5084019739177559E-2</v>
      </c>
      <c r="J34" s="84"/>
    </row>
    <row r="35" spans="1:10" ht="12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5.6163928857294758E-2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5.1072834032245426E-2</v>
      </c>
      <c r="C39" s="23"/>
      <c r="D39" s="10"/>
      <c r="E39" s="10"/>
      <c r="H39" s="87"/>
    </row>
    <row r="40" spans="1:10">
      <c r="A40" s="10" t="s">
        <v>116</v>
      </c>
      <c r="B40" s="86">
        <f t="shared" si="0"/>
        <v>5.5709807486345422E-2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A5:A6"/>
    <mergeCell ref="B5:C5"/>
    <mergeCell ref="D5:E5"/>
    <mergeCell ref="F5:G5"/>
    <mergeCell ref="H5:I5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{029605AC-0507-4D5B-8D5B-24A1B2AF878B}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9605AC-0507-4D5B-8D5B-24A1B2AF878B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2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customWidth="1"/>
    <col min="4" max="4" width="14.42578125" style="7" customWidth="1"/>
    <col min="5" max="5" width="8" style="7" customWidth="1"/>
    <col min="6" max="6" width="14.42578125" style="7" customWidth="1"/>
    <col min="7" max="7" width="8" style="7" customWidth="1"/>
    <col min="8" max="8" width="14.42578125" style="7" customWidth="1"/>
    <col min="9" max="9" width="8" style="7" customWidth="1"/>
    <col min="10" max="10" width="14.42578125" style="7" customWidth="1"/>
    <col min="11" max="11" width="8" style="7" customWidth="1"/>
    <col min="12" max="12" width="14.42578125" style="7" customWidth="1"/>
    <col min="13" max="13" width="8" style="7" customWidth="1"/>
    <col min="14" max="26" width="9.140625" style="7" customWidth="1"/>
    <col min="27" max="16384" width="9.140625" style="7"/>
  </cols>
  <sheetData>
    <row r="1" spans="1:21" ht="18">
      <c r="A1" s="73" t="s">
        <v>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4"/>
      <c r="O1" s="81"/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4"/>
      <c r="O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46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47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48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48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49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50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>
      <c r="A18" s="25"/>
      <c r="B18" s="315"/>
      <c r="C18" s="315"/>
      <c r="D18" s="315"/>
      <c r="E18" s="315"/>
      <c r="F18" s="315"/>
      <c r="G18" s="316"/>
      <c r="N18" s="84"/>
      <c r="O18" s="81"/>
      <c r="P18" s="54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00B0F0"/>
  </sheetPr>
  <dimension ref="A1:O42"/>
  <sheetViews>
    <sheetView showGridLines="0" topLeftCell="A10" zoomScaleNormal="100" zoomScaleSheetLayoutView="90" workbookViewId="0">
      <selection activeCell="B1" sqref="B1"/>
    </sheetView>
  </sheetViews>
  <sheetFormatPr defaultColWidth="9.140625" defaultRowHeight="12"/>
  <cols>
    <col min="1" max="1" width="6.28515625" style="7" customWidth="1"/>
    <col min="2" max="6" width="9.140625" style="7"/>
    <col min="7" max="7" width="9.140625" style="7" customWidth="1"/>
    <col min="8" max="8" width="9.140625" style="36" customWidth="1"/>
    <col min="9" max="9" width="9.140625" style="7" customWidth="1"/>
    <col min="10" max="10" width="9" style="7" customWidth="1"/>
    <col min="11" max="11" width="10.7109375" style="7" customWidth="1"/>
    <col min="12" max="16384" width="9.140625" style="7"/>
  </cols>
  <sheetData>
    <row r="1" spans="1:15" ht="20.25">
      <c r="A1" s="137" t="s">
        <v>197</v>
      </c>
      <c r="J1" s="21"/>
      <c r="K1" s="21"/>
      <c r="L1" s="140"/>
      <c r="M1" s="140"/>
      <c r="N1" s="140"/>
      <c r="O1" s="140"/>
    </row>
    <row r="2" spans="1:15" ht="6" customHeight="1">
      <c r="A2" s="171"/>
      <c r="B2" s="2"/>
      <c r="C2" s="2"/>
      <c r="D2" s="2"/>
      <c r="E2" s="2"/>
      <c r="F2" s="2"/>
      <c r="G2" s="2"/>
      <c r="H2" s="172"/>
      <c r="I2" s="2"/>
      <c r="J2" s="115"/>
      <c r="K2" s="115"/>
      <c r="L2" s="140"/>
      <c r="M2" s="140"/>
      <c r="N2" s="140"/>
      <c r="O2" s="140"/>
    </row>
    <row r="3" spans="1:15" s="2" customFormat="1" ht="15">
      <c r="A3" s="175" t="s">
        <v>203</v>
      </c>
      <c r="B3" s="176" t="s">
        <v>247</v>
      </c>
      <c r="C3" s="177"/>
      <c r="D3" s="177"/>
      <c r="E3" s="177"/>
      <c r="F3" s="177"/>
      <c r="G3" s="177"/>
      <c r="H3" s="185"/>
      <c r="I3" s="179"/>
      <c r="J3" s="177"/>
      <c r="K3" s="178">
        <v>4</v>
      </c>
      <c r="L3" s="142"/>
      <c r="M3" s="142"/>
      <c r="N3" s="142"/>
      <c r="O3" s="142"/>
    </row>
    <row r="4" spans="1:15" s="2" customFormat="1" ht="15">
      <c r="A4" s="175" t="s">
        <v>204</v>
      </c>
      <c r="B4" s="176" t="s">
        <v>333</v>
      </c>
      <c r="C4" s="177"/>
      <c r="D4" s="177"/>
      <c r="E4" s="177"/>
      <c r="F4" s="177"/>
      <c r="G4" s="177"/>
      <c r="H4" s="185"/>
      <c r="I4" s="179"/>
      <c r="J4" s="177"/>
      <c r="K4" s="178">
        <v>5</v>
      </c>
      <c r="L4" s="142"/>
      <c r="M4" s="142"/>
      <c r="N4" s="142"/>
      <c r="O4" s="142"/>
    </row>
    <row r="5" spans="1:15" s="2" customFormat="1" ht="15">
      <c r="A5" s="175" t="s">
        <v>205</v>
      </c>
      <c r="B5" s="176" t="s">
        <v>248</v>
      </c>
      <c r="C5" s="177"/>
      <c r="D5" s="177"/>
      <c r="E5" s="179"/>
      <c r="F5" s="179"/>
      <c r="G5" s="179"/>
      <c r="H5" s="177"/>
      <c r="I5" s="179"/>
      <c r="J5" s="177"/>
      <c r="K5" s="178">
        <v>6</v>
      </c>
      <c r="L5" s="142"/>
      <c r="M5" s="142"/>
      <c r="N5" s="142"/>
      <c r="O5" s="142"/>
    </row>
    <row r="6" spans="1:15" s="2" customFormat="1" ht="15">
      <c r="A6" s="175" t="s">
        <v>206</v>
      </c>
      <c r="B6" s="176" t="s">
        <v>249</v>
      </c>
      <c r="C6" s="177"/>
      <c r="D6" s="177"/>
      <c r="E6" s="179"/>
      <c r="F6" s="179"/>
      <c r="G6" s="179"/>
      <c r="H6" s="177"/>
      <c r="I6" s="179"/>
      <c r="J6" s="177"/>
      <c r="K6" s="178">
        <v>7</v>
      </c>
      <c r="L6" s="142"/>
      <c r="M6" s="142"/>
      <c r="N6" s="142"/>
      <c r="O6" s="142"/>
    </row>
    <row r="7" spans="1:15" s="2" customFormat="1" ht="15">
      <c r="A7" s="175" t="s">
        <v>207</v>
      </c>
      <c r="B7" s="176" t="s">
        <v>112</v>
      </c>
      <c r="C7" s="177"/>
      <c r="D7" s="177"/>
      <c r="E7" s="179"/>
      <c r="F7" s="179"/>
      <c r="G7" s="179"/>
      <c r="H7" s="177"/>
      <c r="I7" s="179"/>
      <c r="J7" s="177"/>
      <c r="K7" s="178">
        <v>7</v>
      </c>
      <c r="L7" s="142"/>
      <c r="M7" s="142"/>
      <c r="N7" s="142"/>
      <c r="O7" s="142"/>
    </row>
    <row r="8" spans="1:15" s="2" customFormat="1" ht="15">
      <c r="A8" s="175" t="s">
        <v>208</v>
      </c>
      <c r="B8" s="176" t="s">
        <v>111</v>
      </c>
      <c r="C8" s="177"/>
      <c r="D8" s="177"/>
      <c r="E8" s="179"/>
      <c r="F8" s="179"/>
      <c r="G8" s="179"/>
      <c r="H8" s="177"/>
      <c r="I8" s="179"/>
      <c r="J8" s="177"/>
      <c r="K8" s="178">
        <v>8</v>
      </c>
      <c r="L8" s="142"/>
      <c r="M8" s="142"/>
      <c r="N8" s="142"/>
      <c r="O8" s="142"/>
    </row>
    <row r="9" spans="1:15" s="2" customFormat="1" ht="15">
      <c r="A9" s="175" t="s">
        <v>209</v>
      </c>
      <c r="B9" s="176" t="s">
        <v>334</v>
      </c>
      <c r="C9" s="177"/>
      <c r="D9" s="177"/>
      <c r="E9" s="179"/>
      <c r="F9" s="179"/>
      <c r="G9" s="179"/>
      <c r="H9" s="177"/>
      <c r="I9" s="179"/>
      <c r="J9" s="177"/>
      <c r="K9" s="178">
        <v>9</v>
      </c>
      <c r="L9" s="142"/>
      <c r="M9" s="142"/>
      <c r="N9" s="142"/>
      <c r="O9" s="142"/>
    </row>
    <row r="10" spans="1:15" s="2" customFormat="1" ht="15">
      <c r="A10" s="175" t="s">
        <v>210</v>
      </c>
      <c r="B10" s="176" t="s">
        <v>250</v>
      </c>
      <c r="C10" s="177"/>
      <c r="D10" s="177"/>
      <c r="E10" s="179"/>
      <c r="F10" s="179"/>
      <c r="G10" s="179"/>
      <c r="H10" s="177"/>
      <c r="I10" s="179"/>
      <c r="J10" s="177"/>
      <c r="K10" s="178">
        <v>10</v>
      </c>
      <c r="L10" s="142"/>
      <c r="M10" s="142"/>
      <c r="N10" s="142"/>
      <c r="O10" s="142"/>
    </row>
    <row r="11" spans="1:15" s="2" customFormat="1" ht="15">
      <c r="A11" s="175" t="s">
        <v>211</v>
      </c>
      <c r="B11" s="176" t="s">
        <v>118</v>
      </c>
      <c r="C11" s="177"/>
      <c r="D11" s="177"/>
      <c r="E11" s="179"/>
      <c r="F11" s="179"/>
      <c r="G11" s="179"/>
      <c r="H11" s="177"/>
      <c r="I11" s="179"/>
      <c r="J11" s="177"/>
      <c r="K11" s="178">
        <v>10</v>
      </c>
      <c r="L11" s="142"/>
      <c r="M11" s="142"/>
      <c r="N11" s="142"/>
      <c r="O11" s="142"/>
    </row>
    <row r="12" spans="1:15" s="2" customFormat="1" ht="15">
      <c r="A12" s="175" t="s">
        <v>212</v>
      </c>
      <c r="B12" s="176" t="s">
        <v>119</v>
      </c>
      <c r="C12" s="177"/>
      <c r="D12" s="177"/>
      <c r="E12" s="179"/>
      <c r="F12" s="179"/>
      <c r="G12" s="179"/>
      <c r="H12" s="177"/>
      <c r="I12" s="179"/>
      <c r="J12" s="177"/>
      <c r="K12" s="178">
        <v>11</v>
      </c>
      <c r="L12" s="142"/>
      <c r="M12" s="142"/>
      <c r="N12" s="142"/>
      <c r="O12" s="142"/>
    </row>
    <row r="13" spans="1:15" s="2" customFormat="1" ht="15">
      <c r="A13" s="175" t="s">
        <v>277</v>
      </c>
      <c r="B13" s="176" t="s">
        <v>335</v>
      </c>
      <c r="C13" s="177"/>
      <c r="D13" s="186"/>
      <c r="E13" s="179"/>
      <c r="F13" s="179"/>
      <c r="G13" s="179"/>
      <c r="H13" s="177"/>
      <c r="I13" s="179"/>
      <c r="J13" s="177"/>
      <c r="K13" s="178">
        <v>12</v>
      </c>
      <c r="L13" s="142"/>
      <c r="M13" s="142"/>
      <c r="N13" s="142"/>
      <c r="O13" s="142"/>
    </row>
    <row r="14" spans="1:15" s="2" customFormat="1" ht="15">
      <c r="A14" s="175" t="s">
        <v>278</v>
      </c>
      <c r="B14" s="176" t="s">
        <v>122</v>
      </c>
      <c r="C14" s="177"/>
      <c r="D14" s="177"/>
      <c r="E14" s="179"/>
      <c r="F14" s="179"/>
      <c r="G14" s="179"/>
      <c r="H14" s="177"/>
      <c r="I14" s="179"/>
      <c r="J14" s="177"/>
      <c r="K14" s="178">
        <v>13</v>
      </c>
      <c r="L14" s="142"/>
      <c r="M14" s="142"/>
      <c r="N14" s="142"/>
      <c r="O14" s="142"/>
    </row>
    <row r="15" spans="1:15" s="2" customFormat="1" ht="15">
      <c r="A15" s="175" t="s">
        <v>213</v>
      </c>
      <c r="B15" s="176" t="s">
        <v>251</v>
      </c>
      <c r="C15" s="177"/>
      <c r="D15" s="177"/>
      <c r="E15" s="179"/>
      <c r="F15" s="179"/>
      <c r="G15" s="179"/>
      <c r="H15" s="177"/>
      <c r="I15" s="179"/>
      <c r="J15" s="177"/>
      <c r="K15" s="178">
        <v>14</v>
      </c>
      <c r="L15" s="142"/>
      <c r="M15" s="142"/>
      <c r="N15" s="142"/>
      <c r="O15" s="142"/>
    </row>
    <row r="16" spans="1:15" s="2" customFormat="1" ht="15">
      <c r="A16" s="175" t="s">
        <v>214</v>
      </c>
      <c r="B16" s="176" t="s">
        <v>252</v>
      </c>
      <c r="C16" s="177"/>
      <c r="D16" s="177"/>
      <c r="E16" s="179"/>
      <c r="F16" s="179"/>
      <c r="G16" s="179"/>
      <c r="H16" s="177"/>
      <c r="I16" s="179"/>
      <c r="J16" s="177"/>
      <c r="K16" s="178">
        <v>15</v>
      </c>
      <c r="L16" s="142"/>
      <c r="M16" s="142"/>
      <c r="N16" s="142"/>
      <c r="O16" s="142"/>
    </row>
    <row r="17" spans="1:15" s="2" customFormat="1" ht="15">
      <c r="A17" s="175" t="s">
        <v>215</v>
      </c>
      <c r="B17" s="176" t="s">
        <v>117</v>
      </c>
      <c r="C17" s="177"/>
      <c r="D17" s="177"/>
      <c r="E17" s="179"/>
      <c r="F17" s="179"/>
      <c r="G17" s="179"/>
      <c r="H17" s="177"/>
      <c r="I17" s="179"/>
      <c r="J17" s="177"/>
      <c r="K17" s="178">
        <v>15</v>
      </c>
      <c r="L17" s="142"/>
      <c r="M17" s="142"/>
      <c r="N17" s="142"/>
      <c r="O17" s="142"/>
    </row>
    <row r="18" spans="1:15" s="2" customFormat="1" ht="15">
      <c r="A18" s="175" t="s">
        <v>216</v>
      </c>
      <c r="B18" s="176" t="s">
        <v>336</v>
      </c>
      <c r="C18" s="177"/>
      <c r="D18" s="177"/>
      <c r="E18" s="179"/>
      <c r="F18" s="179"/>
      <c r="G18" s="179"/>
      <c r="H18" s="177"/>
      <c r="I18" s="179"/>
      <c r="J18" s="177"/>
      <c r="K18" s="178">
        <v>16</v>
      </c>
      <c r="L18" s="142"/>
      <c r="M18" s="142"/>
      <c r="N18" s="142"/>
      <c r="O18" s="142"/>
    </row>
    <row r="19" spans="1:15" s="115" customFormat="1" ht="15">
      <c r="A19" s="175" t="s">
        <v>217</v>
      </c>
      <c r="B19" s="176" t="s">
        <v>253</v>
      </c>
      <c r="C19" s="177"/>
      <c r="D19" s="177"/>
      <c r="E19" s="179"/>
      <c r="F19" s="179"/>
      <c r="G19" s="179"/>
      <c r="H19" s="177"/>
      <c r="I19" s="179"/>
      <c r="J19" s="177"/>
      <c r="K19" s="178">
        <v>17</v>
      </c>
      <c r="L19" s="142"/>
      <c r="M19" s="145"/>
      <c r="N19" s="145"/>
      <c r="O19" s="145"/>
    </row>
    <row r="20" spans="1:15" s="2" customFormat="1" ht="15">
      <c r="A20" s="175" t="s">
        <v>218</v>
      </c>
      <c r="B20" s="176" t="s">
        <v>141</v>
      </c>
      <c r="C20" s="177"/>
      <c r="D20" s="177"/>
      <c r="E20" s="179"/>
      <c r="F20" s="179"/>
      <c r="G20" s="179"/>
      <c r="H20" s="177"/>
      <c r="I20" s="179"/>
      <c r="J20" s="177"/>
      <c r="K20" s="178">
        <v>17</v>
      </c>
      <c r="L20" s="142"/>
      <c r="M20" s="142"/>
      <c r="N20" s="142"/>
      <c r="O20" s="142"/>
    </row>
    <row r="21" spans="1:15" s="2" customFormat="1" ht="15">
      <c r="A21" s="175" t="s">
        <v>219</v>
      </c>
      <c r="B21" s="176" t="s">
        <v>142</v>
      </c>
      <c r="C21" s="177"/>
      <c r="D21" s="177"/>
      <c r="E21" s="179"/>
      <c r="F21" s="179"/>
      <c r="G21" s="179"/>
      <c r="H21" s="177"/>
      <c r="I21" s="179"/>
      <c r="J21" s="177"/>
      <c r="K21" s="178">
        <v>18</v>
      </c>
      <c r="L21" s="142"/>
      <c r="M21" s="142"/>
      <c r="N21" s="142"/>
      <c r="O21" s="142"/>
    </row>
    <row r="22" spans="1:15" s="2" customFormat="1" ht="15">
      <c r="A22" s="175" t="s">
        <v>220</v>
      </c>
      <c r="B22" s="176" t="s">
        <v>129</v>
      </c>
      <c r="C22" s="177"/>
      <c r="D22" s="177"/>
      <c r="E22" s="179"/>
      <c r="F22" s="179"/>
      <c r="G22" s="179"/>
      <c r="H22" s="177"/>
      <c r="I22" s="179"/>
      <c r="J22" s="177"/>
      <c r="K22" s="178">
        <v>19</v>
      </c>
      <c r="L22" s="142"/>
      <c r="M22" s="142"/>
      <c r="N22" s="142"/>
      <c r="O22" s="142"/>
    </row>
    <row r="23" spans="1:15" s="2" customFormat="1" ht="15">
      <c r="A23" s="175" t="s">
        <v>221</v>
      </c>
      <c r="B23" s="176" t="s">
        <v>130</v>
      </c>
      <c r="C23" s="177"/>
      <c r="D23" s="177"/>
      <c r="E23" s="179"/>
      <c r="F23" s="179"/>
      <c r="G23" s="179"/>
      <c r="H23" s="177"/>
      <c r="I23" s="179"/>
      <c r="J23" s="177"/>
      <c r="K23" s="178">
        <v>20</v>
      </c>
      <c r="L23" s="142"/>
      <c r="M23" s="142"/>
      <c r="N23" s="142"/>
      <c r="O23" s="142"/>
    </row>
    <row r="24" spans="1:15" s="2" customFormat="1" ht="15">
      <c r="A24" s="175" t="s">
        <v>222</v>
      </c>
      <c r="B24" s="176" t="s">
        <v>139</v>
      </c>
      <c r="C24" s="177"/>
      <c r="D24" s="177"/>
      <c r="E24" s="179"/>
      <c r="F24" s="179"/>
      <c r="G24" s="179"/>
      <c r="H24" s="177"/>
      <c r="I24" s="179"/>
      <c r="J24" s="177"/>
      <c r="K24" s="178">
        <v>21</v>
      </c>
      <c r="L24" s="142"/>
      <c r="M24" s="142"/>
      <c r="N24" s="142"/>
      <c r="O24" s="142"/>
    </row>
    <row r="25" spans="1:15" s="2" customFormat="1" ht="15">
      <c r="A25" s="175" t="s">
        <v>223</v>
      </c>
      <c r="B25" s="176" t="s">
        <v>131</v>
      </c>
      <c r="C25" s="177"/>
      <c r="D25" s="177"/>
      <c r="E25" s="179"/>
      <c r="F25" s="179"/>
      <c r="G25" s="179"/>
      <c r="H25" s="177"/>
      <c r="I25" s="179"/>
      <c r="J25" s="177"/>
      <c r="K25" s="178">
        <v>22</v>
      </c>
      <c r="L25" s="142"/>
      <c r="M25" s="142"/>
      <c r="N25" s="142"/>
      <c r="O25" s="142"/>
    </row>
    <row r="26" spans="1:15" s="2" customFormat="1" ht="15">
      <c r="A26" s="175" t="s">
        <v>224</v>
      </c>
      <c r="B26" s="176" t="s">
        <v>132</v>
      </c>
      <c r="C26" s="177"/>
      <c r="D26" s="177"/>
      <c r="E26" s="179"/>
      <c r="F26" s="179"/>
      <c r="G26" s="179"/>
      <c r="H26" s="177"/>
      <c r="I26" s="179"/>
      <c r="J26" s="177"/>
      <c r="K26" s="178">
        <v>23</v>
      </c>
      <c r="L26" s="142"/>
      <c r="M26" s="142"/>
      <c r="N26" s="142"/>
      <c r="O26" s="142"/>
    </row>
    <row r="27" spans="1:15" s="2" customFormat="1" ht="15">
      <c r="A27" s="175" t="s">
        <v>225</v>
      </c>
      <c r="B27" s="176" t="s">
        <v>133</v>
      </c>
      <c r="C27" s="177"/>
      <c r="D27" s="177"/>
      <c r="E27" s="179"/>
      <c r="F27" s="179"/>
      <c r="G27" s="179"/>
      <c r="H27" s="177"/>
      <c r="I27" s="179"/>
      <c r="J27" s="177"/>
      <c r="K27" s="178">
        <v>24</v>
      </c>
      <c r="L27" s="142"/>
      <c r="M27" s="142"/>
      <c r="N27" s="142"/>
      <c r="O27" s="142"/>
    </row>
    <row r="28" spans="1:15" s="2" customFormat="1" ht="15">
      <c r="A28" s="175" t="s">
        <v>226</v>
      </c>
      <c r="B28" s="176" t="s">
        <v>134</v>
      </c>
      <c r="C28" s="177"/>
      <c r="D28" s="177"/>
      <c r="E28" s="179"/>
      <c r="F28" s="179"/>
      <c r="G28" s="179"/>
      <c r="H28" s="177"/>
      <c r="I28" s="179"/>
      <c r="J28" s="177"/>
      <c r="K28" s="178">
        <v>25</v>
      </c>
      <c r="L28" s="142"/>
      <c r="M28" s="142"/>
      <c r="N28" s="142"/>
      <c r="O28" s="142"/>
    </row>
    <row r="29" spans="1:15" s="2" customFormat="1" ht="15">
      <c r="A29" s="175" t="s">
        <v>227</v>
      </c>
      <c r="B29" s="176" t="s">
        <v>135</v>
      </c>
      <c r="C29" s="177"/>
      <c r="D29" s="177"/>
      <c r="E29" s="179"/>
      <c r="F29" s="179"/>
      <c r="G29" s="179"/>
      <c r="H29" s="177"/>
      <c r="I29" s="179"/>
      <c r="J29" s="177"/>
      <c r="K29" s="178">
        <v>26</v>
      </c>
      <c r="L29" s="142"/>
      <c r="M29" s="142"/>
      <c r="N29" s="142"/>
      <c r="O29" s="142"/>
    </row>
    <row r="30" spans="1:15" s="2" customFormat="1" ht="15">
      <c r="A30" s="175" t="s">
        <v>228</v>
      </c>
      <c r="B30" s="176" t="s">
        <v>136</v>
      </c>
      <c r="C30" s="177"/>
      <c r="D30" s="177"/>
      <c r="E30" s="179"/>
      <c r="F30" s="179"/>
      <c r="G30" s="179"/>
      <c r="H30" s="177"/>
      <c r="I30" s="179"/>
      <c r="J30" s="177"/>
      <c r="K30" s="178">
        <v>27</v>
      </c>
      <c r="L30" s="142"/>
      <c r="M30" s="142"/>
      <c r="N30" s="142"/>
      <c r="O30" s="142"/>
    </row>
    <row r="31" spans="1:15" s="2" customFormat="1" ht="15">
      <c r="A31" s="175" t="s">
        <v>229</v>
      </c>
      <c r="B31" s="176" t="s">
        <v>137</v>
      </c>
      <c r="C31" s="177"/>
      <c r="D31" s="177"/>
      <c r="E31" s="179"/>
      <c r="F31" s="179"/>
      <c r="G31" s="179"/>
      <c r="H31" s="177"/>
      <c r="I31" s="179"/>
      <c r="J31" s="177"/>
      <c r="K31" s="178">
        <v>28</v>
      </c>
      <c r="L31" s="142"/>
      <c r="M31" s="142"/>
      <c r="N31" s="142"/>
      <c r="O31" s="142"/>
    </row>
    <row r="32" spans="1:15" s="2" customFormat="1" ht="15">
      <c r="A32" s="175" t="s">
        <v>230</v>
      </c>
      <c r="B32" s="176" t="s">
        <v>138</v>
      </c>
      <c r="C32" s="177"/>
      <c r="D32" s="177"/>
      <c r="E32" s="179"/>
      <c r="F32" s="179"/>
      <c r="G32" s="179"/>
      <c r="H32" s="177"/>
      <c r="I32" s="179"/>
      <c r="J32" s="177"/>
      <c r="K32" s="178">
        <v>29</v>
      </c>
      <c r="L32" s="142"/>
      <c r="M32" s="142"/>
      <c r="N32" s="142"/>
      <c r="O32" s="142"/>
    </row>
    <row r="33" spans="1:15" s="2" customFormat="1" ht="15">
      <c r="A33" s="175" t="s">
        <v>231</v>
      </c>
      <c r="B33" s="176" t="s">
        <v>140</v>
      </c>
      <c r="C33" s="177"/>
      <c r="D33" s="177"/>
      <c r="E33" s="179"/>
      <c r="F33" s="179"/>
      <c r="G33" s="179"/>
      <c r="H33" s="177"/>
      <c r="I33" s="179"/>
      <c r="J33" s="177"/>
      <c r="K33" s="178">
        <v>30</v>
      </c>
      <c r="L33" s="142"/>
      <c r="M33" s="142"/>
      <c r="N33" s="142"/>
      <c r="O33" s="142"/>
    </row>
    <row r="34" spans="1:15" s="21" customFormat="1" ht="15">
      <c r="A34" s="175" t="s">
        <v>232</v>
      </c>
      <c r="B34" s="176" t="s">
        <v>294</v>
      </c>
      <c r="C34" s="177"/>
      <c r="D34" s="177"/>
      <c r="E34" s="179"/>
      <c r="F34" s="179"/>
      <c r="G34" s="179"/>
      <c r="H34" s="177"/>
      <c r="I34" s="179"/>
      <c r="J34" s="177"/>
      <c r="K34" s="178">
        <v>31</v>
      </c>
      <c r="L34" s="142"/>
      <c r="M34" s="146"/>
      <c r="N34" s="146"/>
      <c r="O34" s="146"/>
    </row>
    <row r="35" spans="1:15" ht="15">
      <c r="A35" s="180" t="s">
        <v>233</v>
      </c>
      <c r="B35" s="181" t="s">
        <v>254</v>
      </c>
      <c r="C35" s="182"/>
      <c r="D35" s="182"/>
      <c r="E35" s="183"/>
      <c r="F35" s="183"/>
      <c r="G35" s="183"/>
      <c r="H35" s="182"/>
      <c r="I35" s="183"/>
      <c r="J35" s="182"/>
      <c r="K35" s="184">
        <v>32</v>
      </c>
      <c r="L35" s="142"/>
      <c r="M35" s="140"/>
      <c r="N35" s="140"/>
      <c r="O35" s="140"/>
    </row>
    <row r="36" spans="1:15" ht="15">
      <c r="A36" s="175" t="s">
        <v>234</v>
      </c>
      <c r="B36" s="176" t="s">
        <v>192</v>
      </c>
      <c r="C36" s="177"/>
      <c r="D36" s="177"/>
      <c r="E36" s="179"/>
      <c r="F36" s="179"/>
      <c r="G36" s="179"/>
      <c r="H36" s="177"/>
      <c r="I36" s="179"/>
      <c r="J36" s="177"/>
      <c r="K36" s="178">
        <v>32</v>
      </c>
      <c r="L36" s="142"/>
      <c r="M36" s="140"/>
      <c r="N36" s="140"/>
      <c r="O36" s="140"/>
    </row>
    <row r="37" spans="1:15" ht="15">
      <c r="A37" s="175" t="s">
        <v>235</v>
      </c>
      <c r="B37" s="176" t="s">
        <v>193</v>
      </c>
      <c r="C37" s="177"/>
      <c r="D37" s="177"/>
      <c r="E37" s="179"/>
      <c r="F37" s="179"/>
      <c r="G37" s="179"/>
      <c r="H37" s="177"/>
      <c r="I37" s="179"/>
      <c r="J37" s="177"/>
      <c r="K37" s="178">
        <v>33</v>
      </c>
      <c r="L37" s="142"/>
      <c r="M37" s="140"/>
      <c r="N37" s="140"/>
      <c r="O37" s="140"/>
    </row>
    <row r="38" spans="1:15" ht="15">
      <c r="A38" s="180" t="s">
        <v>236</v>
      </c>
      <c r="B38" s="176" t="s">
        <v>279</v>
      </c>
      <c r="C38" s="177"/>
      <c r="D38" s="177"/>
      <c r="E38" s="179"/>
      <c r="F38" s="179"/>
      <c r="G38" s="179"/>
      <c r="H38" s="177"/>
      <c r="I38" s="179"/>
      <c r="J38" s="177"/>
      <c r="K38" s="178">
        <v>34</v>
      </c>
      <c r="L38" s="142"/>
      <c r="M38" s="140"/>
      <c r="N38" s="140"/>
      <c r="O38" s="140"/>
    </row>
    <row r="39" spans="1:15" ht="15">
      <c r="A39" s="180" t="s">
        <v>237</v>
      </c>
      <c r="B39" s="176" t="s">
        <v>190</v>
      </c>
      <c r="C39" s="177"/>
      <c r="D39" s="177"/>
      <c r="E39" s="179"/>
      <c r="F39" s="179"/>
      <c r="G39" s="179"/>
      <c r="H39" s="177"/>
      <c r="I39" s="179"/>
      <c r="J39" s="177"/>
      <c r="K39" s="178">
        <v>35</v>
      </c>
      <c r="L39" s="142"/>
      <c r="M39" s="140"/>
      <c r="N39" s="140"/>
      <c r="O39" s="140"/>
    </row>
    <row r="40" spans="1:15" ht="15">
      <c r="A40" s="180" t="s">
        <v>238</v>
      </c>
      <c r="B40" s="181" t="s">
        <v>176</v>
      </c>
      <c r="C40" s="182"/>
      <c r="D40" s="182"/>
      <c r="E40" s="183"/>
      <c r="F40" s="183"/>
      <c r="G40" s="183"/>
      <c r="H40" s="182"/>
      <c r="I40" s="183"/>
      <c r="J40" s="182"/>
      <c r="K40" s="184">
        <v>36</v>
      </c>
      <c r="L40" s="142"/>
      <c r="M40" s="140"/>
      <c r="N40" s="140"/>
      <c r="O40" s="140"/>
    </row>
    <row r="41" spans="1:15" ht="14.25">
      <c r="A41" s="147"/>
      <c r="B41" s="148"/>
      <c r="C41" s="143"/>
      <c r="D41" s="143"/>
      <c r="E41" s="144"/>
      <c r="F41" s="144"/>
      <c r="G41" s="144"/>
      <c r="H41" s="143"/>
      <c r="I41" s="144"/>
      <c r="J41" s="143"/>
      <c r="K41" s="149"/>
      <c r="L41" s="142"/>
      <c r="M41" s="140"/>
      <c r="N41" s="140"/>
      <c r="O41" s="140"/>
    </row>
    <row r="42" spans="1:15">
      <c r="A42" s="140"/>
      <c r="B42" s="140"/>
      <c r="C42" s="140"/>
      <c r="D42" s="140"/>
      <c r="E42" s="140"/>
      <c r="F42" s="140"/>
      <c r="G42" s="140"/>
      <c r="H42" s="141"/>
      <c r="I42" s="140"/>
      <c r="J42" s="140"/>
      <c r="K42" s="140"/>
      <c r="L42" s="140"/>
      <c r="M42" s="140"/>
      <c r="N42" s="140"/>
      <c r="O42" s="140"/>
    </row>
  </sheetData>
  <sortState xmlns:xlrd2="http://schemas.microsoft.com/office/spreadsheetml/2017/richdata2" ref="B23:B36">
    <sortCondition ref="B23:B36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/>
  <dimension ref="A1:X39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>
      <c r="A1" s="73" t="s">
        <v>47</v>
      </c>
      <c r="M1" s="74" t="e">
        <f>Obsah!#REF!</f>
        <v>#REF!</v>
      </c>
    </row>
    <row r="2" spans="1:24" ht="7.5" customHeight="1"/>
    <row r="3" spans="1:24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4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4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4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4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>
      <c r="A18" s="25"/>
      <c r="B18" s="315"/>
      <c r="C18" s="315"/>
      <c r="D18" s="315"/>
      <c r="E18" s="315"/>
      <c r="F18" s="315"/>
      <c r="G18" s="316"/>
      <c r="H18" s="81"/>
      <c r="I18" s="81"/>
      <c r="J18" s="81"/>
      <c r="K18" s="81"/>
      <c r="L18" s="81"/>
      <c r="M18" s="81"/>
      <c r="N18" s="84"/>
      <c r="O18" s="81"/>
    </row>
    <row r="19" spans="1:15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</row>
    <row r="20" spans="1:15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</row>
    <row r="21" spans="1:15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</row>
    <row r="23" spans="1:15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>
      <c r="J30" s="10"/>
      <c r="K30" s="10"/>
      <c r="L30" s="10"/>
      <c r="M30" s="10"/>
    </row>
    <row r="31" spans="1:15">
      <c r="H31" s="10"/>
      <c r="I31" s="87"/>
      <c r="J31" s="10"/>
      <c r="K31" s="23"/>
      <c r="L31" s="23"/>
      <c r="M31" s="23"/>
    </row>
    <row r="32" spans="1:15">
      <c r="H32" s="10"/>
      <c r="I32" s="87"/>
      <c r="J32" s="10"/>
      <c r="K32" s="23"/>
      <c r="L32" s="23"/>
      <c r="M32" s="23"/>
    </row>
    <row r="33" spans="8:13" ht="12.75" customHeight="1">
      <c r="H33" s="10"/>
      <c r="I33" s="87"/>
      <c r="J33" s="10"/>
      <c r="K33" s="23"/>
      <c r="L33" s="23"/>
      <c r="M33" s="23"/>
    </row>
    <row r="34" spans="8:13">
      <c r="H34" s="10"/>
      <c r="I34" s="87"/>
      <c r="J34" s="10"/>
      <c r="K34" s="23"/>
      <c r="L34" s="23"/>
      <c r="M34" s="23"/>
    </row>
    <row r="35" spans="8:13" ht="13.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  <row r="39" spans="8:13" ht="12.75" customHeight="1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>
      <c r="A1" s="73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>
      <c r="A18" s="25"/>
      <c r="B18" s="315"/>
      <c r="C18" s="315"/>
      <c r="D18" s="315"/>
      <c r="E18" s="315"/>
      <c r="F18" s="315"/>
      <c r="G18" s="316"/>
      <c r="N18" s="84"/>
      <c r="O18" s="81"/>
      <c r="P18" s="54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9"/>
  <dimension ref="A1:X39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>
      <c r="A1" s="73" t="s">
        <v>49</v>
      </c>
      <c r="M1" s="74" t="e">
        <f>Obsah!#REF!</f>
        <v>#REF!</v>
      </c>
    </row>
    <row r="2" spans="1:24" ht="7.5" customHeight="1"/>
    <row r="3" spans="1:24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4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4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4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4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>
      <c r="A18" s="25"/>
      <c r="B18" s="315"/>
      <c r="C18" s="315"/>
      <c r="D18" s="315"/>
      <c r="E18" s="315"/>
      <c r="F18" s="315"/>
      <c r="G18" s="316"/>
      <c r="H18" s="81"/>
      <c r="I18" s="81"/>
      <c r="J18" s="81"/>
      <c r="K18" s="81"/>
      <c r="L18" s="81"/>
      <c r="M18" s="81"/>
      <c r="N18" s="84"/>
      <c r="O18" s="81"/>
    </row>
    <row r="19" spans="1:15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</row>
    <row r="20" spans="1:15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</row>
    <row r="21" spans="1:15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</row>
    <row r="23" spans="1:15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>
      <c r="J30" s="10"/>
      <c r="K30" s="10"/>
      <c r="L30" s="10"/>
      <c r="M30" s="10"/>
    </row>
    <row r="31" spans="1:15">
      <c r="H31" s="10"/>
      <c r="I31" s="87"/>
      <c r="J31" s="10"/>
      <c r="K31" s="23"/>
      <c r="L31" s="23"/>
      <c r="M31" s="23"/>
    </row>
    <row r="32" spans="1:15">
      <c r="H32" s="10"/>
      <c r="I32" s="87"/>
      <c r="J32" s="10"/>
      <c r="K32" s="23"/>
      <c r="L32" s="23"/>
      <c r="M32" s="23"/>
    </row>
    <row r="33" spans="8:13" ht="12.75" customHeight="1">
      <c r="H33" s="10"/>
      <c r="I33" s="87"/>
      <c r="J33" s="10"/>
      <c r="K33" s="23"/>
      <c r="L33" s="23"/>
      <c r="M33" s="23"/>
    </row>
    <row r="34" spans="8:13">
      <c r="H34" s="10"/>
      <c r="I34" s="87"/>
      <c r="J34" s="10"/>
      <c r="K34" s="23"/>
      <c r="L34" s="23"/>
      <c r="M34" s="23"/>
    </row>
    <row r="35" spans="8:13" ht="13.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  <row r="39" spans="8:13" ht="12.75" customHeight="1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>
      <c r="A1" s="73" t="s">
        <v>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>
      <c r="A18" s="25"/>
      <c r="B18" s="315"/>
      <c r="C18" s="315"/>
      <c r="D18" s="315"/>
      <c r="E18" s="315"/>
      <c r="F18" s="315"/>
      <c r="G18" s="316"/>
      <c r="N18" s="84"/>
      <c r="O18" s="81"/>
      <c r="P18" s="54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5"/>
  <dimension ref="A1:X39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>
      <c r="A1" s="73" t="s">
        <v>51</v>
      </c>
      <c r="M1" s="74" t="e">
        <f>Obsah!#REF!</f>
        <v>#REF!</v>
      </c>
    </row>
    <row r="2" spans="1:24" ht="7.5" customHeight="1"/>
    <row r="3" spans="1:24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4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4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4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4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>
      <c r="A18" s="25"/>
      <c r="B18" s="315"/>
      <c r="C18" s="315"/>
      <c r="D18" s="315"/>
      <c r="E18" s="315"/>
      <c r="F18" s="315"/>
      <c r="G18" s="316"/>
      <c r="H18" s="81"/>
      <c r="I18" s="81"/>
      <c r="J18" s="81"/>
      <c r="K18" s="81"/>
      <c r="L18" s="81"/>
      <c r="M18" s="81"/>
      <c r="N18" s="84"/>
      <c r="O18" s="81"/>
    </row>
    <row r="19" spans="1:15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</row>
    <row r="20" spans="1:15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</row>
    <row r="21" spans="1:15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</row>
    <row r="23" spans="1:15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>
      <c r="J30" s="10"/>
      <c r="K30" s="10"/>
      <c r="L30" s="10"/>
      <c r="M30" s="10"/>
    </row>
    <row r="31" spans="1:15">
      <c r="H31" s="10"/>
      <c r="I31" s="87"/>
      <c r="J31" s="10"/>
      <c r="K31" s="23"/>
      <c r="L31" s="23"/>
      <c r="M31" s="23"/>
    </row>
    <row r="32" spans="1:15">
      <c r="H32" s="10"/>
      <c r="I32" s="87"/>
      <c r="J32" s="10"/>
      <c r="K32" s="23"/>
      <c r="L32" s="23"/>
      <c r="M32" s="23"/>
    </row>
    <row r="33" spans="8:13" ht="12.75" customHeight="1">
      <c r="H33" s="10"/>
      <c r="I33" s="87"/>
      <c r="J33" s="10"/>
      <c r="K33" s="23"/>
      <c r="L33" s="23"/>
      <c r="M33" s="23"/>
    </row>
    <row r="34" spans="8:13">
      <c r="H34" s="10"/>
      <c r="I34" s="87"/>
      <c r="J34" s="10"/>
      <c r="K34" s="23"/>
      <c r="L34" s="23"/>
      <c r="M34" s="23"/>
    </row>
    <row r="35" spans="8:13" ht="13.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  <row r="39" spans="8:13" ht="12.75" customHeight="1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6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>
      <c r="A1" s="73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>
      <c r="A18" s="25"/>
      <c r="B18" s="315"/>
      <c r="C18" s="315"/>
      <c r="D18" s="315"/>
      <c r="E18" s="315"/>
      <c r="F18" s="315"/>
      <c r="G18" s="316"/>
      <c r="N18" s="84"/>
      <c r="O18" s="81"/>
      <c r="P18" s="54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/>
  <dimension ref="A1:X39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>
      <c r="A1" s="73" t="s">
        <v>53</v>
      </c>
      <c r="M1" s="74" t="e">
        <f>Obsah!#REF!</f>
        <v>#REF!</v>
      </c>
    </row>
    <row r="2" spans="1:24" ht="7.5" customHeight="1"/>
    <row r="3" spans="1:24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4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4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4">
      <c r="A6" s="44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4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>
      <c r="A18" s="25"/>
      <c r="B18" s="315"/>
      <c r="C18" s="315"/>
      <c r="D18" s="315"/>
      <c r="E18" s="315"/>
      <c r="F18" s="315"/>
      <c r="G18" s="316"/>
      <c r="H18" s="81"/>
      <c r="I18" s="81"/>
      <c r="J18" s="81"/>
      <c r="K18" s="81"/>
      <c r="L18" s="81"/>
      <c r="M18" s="81"/>
      <c r="N18" s="84"/>
      <c r="O18" s="81"/>
    </row>
    <row r="19" spans="1:15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</row>
    <row r="20" spans="1:15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</row>
    <row r="21" spans="1:15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</row>
    <row r="23" spans="1:15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>
      <c r="J30" s="10"/>
      <c r="K30" s="10"/>
      <c r="L30" s="10"/>
      <c r="M30" s="10"/>
    </row>
    <row r="31" spans="1:15">
      <c r="H31" s="10"/>
      <c r="I31" s="87"/>
      <c r="J31" s="10"/>
      <c r="K31" s="23"/>
      <c r="L31" s="23"/>
      <c r="M31" s="23"/>
    </row>
    <row r="32" spans="1:15">
      <c r="H32" s="10"/>
      <c r="I32" s="87"/>
      <c r="J32" s="10"/>
      <c r="K32" s="23"/>
      <c r="L32" s="23"/>
      <c r="M32" s="23"/>
    </row>
    <row r="33" spans="8:13" ht="12.75" customHeight="1">
      <c r="H33" s="10"/>
      <c r="I33" s="87"/>
      <c r="J33" s="10"/>
      <c r="K33" s="23"/>
      <c r="L33" s="23"/>
      <c r="M33" s="23"/>
    </row>
    <row r="34" spans="8:13">
      <c r="H34" s="10"/>
      <c r="I34" s="87"/>
      <c r="J34" s="10"/>
      <c r="K34" s="23"/>
      <c r="L34" s="23"/>
      <c r="M34" s="23"/>
    </row>
    <row r="35" spans="8:13" ht="13.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  <row r="39" spans="8:13" ht="12.75" customHeight="1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>
      <c r="A1" s="73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>
      <c r="A18" s="25"/>
      <c r="B18" s="315"/>
      <c r="C18" s="315"/>
      <c r="D18" s="315"/>
      <c r="E18" s="315"/>
      <c r="F18" s="315"/>
      <c r="G18" s="316"/>
      <c r="N18" s="84"/>
      <c r="O18" s="81"/>
      <c r="P18" s="54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9"/>
  <dimension ref="A1:X39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4" ht="18">
      <c r="A1" s="73" t="s">
        <v>55</v>
      </c>
      <c r="M1" s="74" t="e">
        <f>Obsah!#REF!</f>
        <v>#REF!</v>
      </c>
    </row>
    <row r="2" spans="1:24" ht="7.5" customHeight="1"/>
    <row r="3" spans="1:24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4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4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4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4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>
      <c r="A18" s="25"/>
      <c r="B18" s="315"/>
      <c r="C18" s="315"/>
      <c r="D18" s="315"/>
      <c r="E18" s="315"/>
      <c r="F18" s="315"/>
      <c r="G18" s="316"/>
      <c r="H18" s="81"/>
      <c r="I18" s="81"/>
      <c r="J18" s="81"/>
      <c r="K18" s="81"/>
      <c r="L18" s="81"/>
      <c r="M18" s="81"/>
      <c r="N18" s="84"/>
      <c r="O18" s="81"/>
    </row>
    <row r="19" spans="1:15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</row>
    <row r="20" spans="1:15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</row>
    <row r="21" spans="1:15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</row>
    <row r="23" spans="1:15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>
      <c r="J30" s="10"/>
      <c r="K30" s="10"/>
      <c r="L30" s="10"/>
      <c r="M30" s="10"/>
    </row>
    <row r="31" spans="1:15">
      <c r="H31" s="10"/>
      <c r="I31" s="87"/>
      <c r="J31" s="10"/>
      <c r="K31" s="23"/>
      <c r="L31" s="23"/>
      <c r="M31" s="23"/>
    </row>
    <row r="32" spans="1:15">
      <c r="H32" s="10"/>
      <c r="I32" s="87"/>
      <c r="J32" s="10"/>
      <c r="K32" s="23"/>
      <c r="L32" s="23"/>
      <c r="M32" s="23"/>
    </row>
    <row r="33" spans="8:13" ht="12.75" customHeight="1">
      <c r="H33" s="10"/>
      <c r="I33" s="87"/>
      <c r="J33" s="10"/>
      <c r="K33" s="23"/>
      <c r="L33" s="23"/>
      <c r="M33" s="23"/>
    </row>
    <row r="34" spans="8:13">
      <c r="H34" s="10"/>
      <c r="I34" s="87"/>
      <c r="J34" s="10"/>
      <c r="K34" s="23"/>
      <c r="L34" s="23"/>
      <c r="M34" s="23"/>
    </row>
    <row r="35" spans="8:13" ht="13.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  <row r="39" spans="8:13" ht="12.75" customHeight="1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0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>
      <c r="A1" s="73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  <c r="N1" s="81"/>
      <c r="O1" s="81"/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20">
      <c r="A18" s="25"/>
      <c r="B18" s="315"/>
      <c r="C18" s="315"/>
      <c r="D18" s="315"/>
      <c r="E18" s="315"/>
      <c r="F18" s="315"/>
      <c r="G18" s="316"/>
      <c r="N18" s="84"/>
      <c r="O18" s="81"/>
      <c r="P18" s="54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  <c r="P19" s="54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  <c r="P20" s="54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  <c r="P21" s="54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  <c r="P22" s="54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  <c r="P23" s="54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8">
    <tabColor rgb="FF00B0F0"/>
  </sheetPr>
  <dimension ref="A1:I63"/>
  <sheetViews>
    <sheetView showGridLines="0" zoomScaleNormal="100" zoomScaleSheetLayoutView="100" zoomScalePageLayoutView="70" workbookViewId="0">
      <selection activeCell="A3" sqref="A3:I63"/>
    </sheetView>
  </sheetViews>
  <sheetFormatPr defaultColWidth="9.140625" defaultRowHeight="12.75"/>
  <cols>
    <col min="1" max="8" width="11" style="116" customWidth="1"/>
    <col min="9" max="9" width="11.42578125" style="116" customWidth="1"/>
    <col min="10" max="16384" width="9.140625" style="116"/>
  </cols>
  <sheetData>
    <row r="1" spans="1:9" ht="20.25">
      <c r="A1" s="134" t="s">
        <v>198</v>
      </c>
      <c r="I1" s="117"/>
    </row>
    <row r="2" spans="1:9" s="119" customFormat="1" ht="6" customHeight="1">
      <c r="A2" s="118"/>
    </row>
    <row r="3" spans="1:9" ht="12.75" customHeight="1">
      <c r="A3" s="286" t="s">
        <v>329</v>
      </c>
      <c r="B3" s="286"/>
      <c r="C3" s="286"/>
      <c r="D3" s="286"/>
      <c r="E3" s="286"/>
      <c r="F3" s="286"/>
      <c r="G3" s="286"/>
      <c r="H3" s="286"/>
      <c r="I3" s="286"/>
    </row>
    <row r="4" spans="1:9" ht="12.75" customHeight="1">
      <c r="A4" s="286"/>
      <c r="B4" s="286"/>
      <c r="C4" s="286"/>
      <c r="D4" s="286"/>
      <c r="E4" s="286"/>
      <c r="F4" s="286"/>
      <c r="G4" s="286"/>
      <c r="H4" s="286"/>
      <c r="I4" s="286"/>
    </row>
    <row r="5" spans="1:9" ht="12.75" customHeight="1">
      <c r="A5" s="286"/>
      <c r="B5" s="286"/>
      <c r="C5" s="286"/>
      <c r="D5" s="286"/>
      <c r="E5" s="286"/>
      <c r="F5" s="286"/>
      <c r="G5" s="286"/>
      <c r="H5" s="286"/>
      <c r="I5" s="286"/>
    </row>
    <row r="6" spans="1:9" ht="12.75" customHeight="1">
      <c r="A6" s="286"/>
      <c r="B6" s="286"/>
      <c r="C6" s="286"/>
      <c r="D6" s="286"/>
      <c r="E6" s="286"/>
      <c r="F6" s="286"/>
      <c r="G6" s="286"/>
      <c r="H6" s="286"/>
      <c r="I6" s="286"/>
    </row>
    <row r="7" spans="1:9" ht="12.75" customHeight="1">
      <c r="A7" s="286"/>
      <c r="B7" s="286"/>
      <c r="C7" s="286"/>
      <c r="D7" s="286"/>
      <c r="E7" s="286"/>
      <c r="F7" s="286"/>
      <c r="G7" s="286"/>
      <c r="H7" s="286"/>
      <c r="I7" s="286"/>
    </row>
    <row r="8" spans="1:9" ht="12.75" customHeight="1">
      <c r="A8" s="286"/>
      <c r="B8" s="286"/>
      <c r="C8" s="286"/>
      <c r="D8" s="286"/>
      <c r="E8" s="286"/>
      <c r="F8" s="286"/>
      <c r="G8" s="286"/>
      <c r="H8" s="286"/>
      <c r="I8" s="286"/>
    </row>
    <row r="9" spans="1:9" ht="12.75" customHeight="1">
      <c r="A9" s="286"/>
      <c r="B9" s="286"/>
      <c r="C9" s="286"/>
      <c r="D9" s="286"/>
      <c r="E9" s="286"/>
      <c r="F9" s="286"/>
      <c r="G9" s="286"/>
      <c r="H9" s="286"/>
      <c r="I9" s="286"/>
    </row>
    <row r="10" spans="1:9" ht="12.75" customHeight="1">
      <c r="A10" s="286"/>
      <c r="B10" s="286"/>
      <c r="C10" s="286"/>
      <c r="D10" s="286"/>
      <c r="E10" s="286"/>
      <c r="F10" s="286"/>
      <c r="G10" s="286"/>
      <c r="H10" s="286"/>
      <c r="I10" s="286"/>
    </row>
    <row r="11" spans="1:9" ht="12.75" customHeight="1">
      <c r="A11" s="286"/>
      <c r="B11" s="286"/>
      <c r="C11" s="286"/>
      <c r="D11" s="286"/>
      <c r="E11" s="286"/>
      <c r="F11" s="286"/>
      <c r="G11" s="286"/>
      <c r="H11" s="286"/>
      <c r="I11" s="286"/>
    </row>
    <row r="12" spans="1:9" ht="12.75" customHeight="1">
      <c r="A12" s="286"/>
      <c r="B12" s="286"/>
      <c r="C12" s="286"/>
      <c r="D12" s="286"/>
      <c r="E12" s="286"/>
      <c r="F12" s="286"/>
      <c r="G12" s="286"/>
      <c r="H12" s="286"/>
      <c r="I12" s="286"/>
    </row>
    <row r="13" spans="1:9" ht="12.75" customHeight="1">
      <c r="A13" s="286"/>
      <c r="B13" s="286"/>
      <c r="C13" s="286"/>
      <c r="D13" s="286"/>
      <c r="E13" s="286"/>
      <c r="F13" s="286"/>
      <c r="G13" s="286"/>
      <c r="H13" s="286"/>
      <c r="I13" s="286"/>
    </row>
    <row r="14" spans="1:9" ht="12.75" customHeight="1">
      <c r="A14" s="286"/>
      <c r="B14" s="286"/>
      <c r="C14" s="286"/>
      <c r="D14" s="286"/>
      <c r="E14" s="286"/>
      <c r="F14" s="286"/>
      <c r="G14" s="286"/>
      <c r="H14" s="286"/>
      <c r="I14" s="286"/>
    </row>
    <row r="15" spans="1:9" ht="12.75" customHeight="1">
      <c r="A15" s="286"/>
      <c r="B15" s="286"/>
      <c r="C15" s="286"/>
      <c r="D15" s="286"/>
      <c r="E15" s="286"/>
      <c r="F15" s="286"/>
      <c r="G15" s="286"/>
      <c r="H15" s="286"/>
      <c r="I15" s="286"/>
    </row>
    <row r="16" spans="1:9" ht="12.75" customHeight="1">
      <c r="A16" s="286"/>
      <c r="B16" s="286"/>
      <c r="C16" s="286"/>
      <c r="D16" s="286"/>
      <c r="E16" s="286"/>
      <c r="F16" s="286"/>
      <c r="G16" s="286"/>
      <c r="H16" s="286"/>
      <c r="I16" s="286"/>
    </row>
    <row r="17" spans="1:9" ht="12.75" customHeight="1">
      <c r="A17" s="286"/>
      <c r="B17" s="286"/>
      <c r="C17" s="286"/>
      <c r="D17" s="286"/>
      <c r="E17" s="286"/>
      <c r="F17" s="286"/>
      <c r="G17" s="286"/>
      <c r="H17" s="286"/>
      <c r="I17" s="286"/>
    </row>
    <row r="18" spans="1:9" ht="12.75" customHeight="1">
      <c r="A18" s="286"/>
      <c r="B18" s="286"/>
      <c r="C18" s="286"/>
      <c r="D18" s="286"/>
      <c r="E18" s="286"/>
      <c r="F18" s="286"/>
      <c r="G18" s="286"/>
      <c r="H18" s="286"/>
      <c r="I18" s="286"/>
    </row>
    <row r="19" spans="1:9" ht="12.75" customHeight="1">
      <c r="A19" s="286"/>
      <c r="B19" s="286"/>
      <c r="C19" s="286"/>
      <c r="D19" s="286"/>
      <c r="E19" s="286"/>
      <c r="F19" s="286"/>
      <c r="G19" s="286"/>
      <c r="H19" s="286"/>
      <c r="I19" s="286"/>
    </row>
    <row r="20" spans="1:9" ht="12.75" customHeight="1">
      <c r="A20" s="286"/>
      <c r="B20" s="286"/>
      <c r="C20" s="286"/>
      <c r="D20" s="286"/>
      <c r="E20" s="286"/>
      <c r="F20" s="286"/>
      <c r="G20" s="286"/>
      <c r="H20" s="286"/>
      <c r="I20" s="286"/>
    </row>
    <row r="21" spans="1:9" ht="12.75" customHeight="1">
      <c r="A21" s="286"/>
      <c r="B21" s="286"/>
      <c r="C21" s="286"/>
      <c r="D21" s="286"/>
      <c r="E21" s="286"/>
      <c r="F21" s="286"/>
      <c r="G21" s="286"/>
      <c r="H21" s="286"/>
      <c r="I21" s="286"/>
    </row>
    <row r="22" spans="1:9" ht="12.75" customHeight="1">
      <c r="A22" s="286"/>
      <c r="B22" s="286"/>
      <c r="C22" s="286"/>
      <c r="D22" s="286"/>
      <c r="E22" s="286"/>
      <c r="F22" s="286"/>
      <c r="G22" s="286"/>
      <c r="H22" s="286"/>
      <c r="I22" s="286"/>
    </row>
    <row r="23" spans="1:9" ht="12.75" customHeight="1">
      <c r="A23" s="286"/>
      <c r="B23" s="286"/>
      <c r="C23" s="286"/>
      <c r="D23" s="286"/>
      <c r="E23" s="286"/>
      <c r="F23" s="286"/>
      <c r="G23" s="286"/>
      <c r="H23" s="286"/>
      <c r="I23" s="286"/>
    </row>
    <row r="24" spans="1:9" ht="12.75" customHeight="1">
      <c r="A24" s="286"/>
      <c r="B24" s="286"/>
      <c r="C24" s="286"/>
      <c r="D24" s="286"/>
      <c r="E24" s="286"/>
      <c r="F24" s="286"/>
      <c r="G24" s="286"/>
      <c r="H24" s="286"/>
      <c r="I24" s="286"/>
    </row>
    <row r="25" spans="1:9" ht="12.75" customHeight="1">
      <c r="A25" s="286"/>
      <c r="B25" s="286"/>
      <c r="C25" s="286"/>
      <c r="D25" s="286"/>
      <c r="E25" s="286"/>
      <c r="F25" s="286"/>
      <c r="G25" s="286"/>
      <c r="H25" s="286"/>
      <c r="I25" s="286"/>
    </row>
    <row r="26" spans="1:9" ht="12.75" customHeight="1">
      <c r="A26" s="286"/>
      <c r="B26" s="286"/>
      <c r="C26" s="286"/>
      <c r="D26" s="286"/>
      <c r="E26" s="286"/>
      <c r="F26" s="286"/>
      <c r="G26" s="286"/>
      <c r="H26" s="286"/>
      <c r="I26" s="286"/>
    </row>
    <row r="27" spans="1:9" ht="12.75" customHeight="1">
      <c r="A27" s="286"/>
      <c r="B27" s="286"/>
      <c r="C27" s="286"/>
      <c r="D27" s="286"/>
      <c r="E27" s="286"/>
      <c r="F27" s="286"/>
      <c r="G27" s="286"/>
      <c r="H27" s="286"/>
      <c r="I27" s="286"/>
    </row>
    <row r="28" spans="1:9" ht="12.75" customHeight="1">
      <c r="A28" s="286"/>
      <c r="B28" s="286"/>
      <c r="C28" s="286"/>
      <c r="D28" s="286"/>
      <c r="E28" s="286"/>
      <c r="F28" s="286"/>
      <c r="G28" s="286"/>
      <c r="H28" s="286"/>
      <c r="I28" s="286"/>
    </row>
    <row r="29" spans="1:9" ht="12.75" customHeight="1">
      <c r="A29" s="286"/>
      <c r="B29" s="286"/>
      <c r="C29" s="286"/>
      <c r="D29" s="286"/>
      <c r="E29" s="286"/>
      <c r="F29" s="286"/>
      <c r="G29" s="286"/>
      <c r="H29" s="286"/>
      <c r="I29" s="286"/>
    </row>
    <row r="30" spans="1:9" ht="12.75" customHeight="1">
      <c r="A30" s="286"/>
      <c r="B30" s="286"/>
      <c r="C30" s="286"/>
      <c r="D30" s="286"/>
      <c r="E30" s="286"/>
      <c r="F30" s="286"/>
      <c r="G30" s="286"/>
      <c r="H30" s="286"/>
      <c r="I30" s="286"/>
    </row>
    <row r="31" spans="1:9" ht="12.75" customHeight="1">
      <c r="A31" s="286"/>
      <c r="B31" s="286"/>
      <c r="C31" s="286"/>
      <c r="D31" s="286"/>
      <c r="E31" s="286"/>
      <c r="F31" s="286"/>
      <c r="G31" s="286"/>
      <c r="H31" s="286"/>
      <c r="I31" s="286"/>
    </row>
    <row r="32" spans="1:9" ht="12.75" customHeight="1">
      <c r="A32" s="286"/>
      <c r="B32" s="286"/>
      <c r="C32" s="286"/>
      <c r="D32" s="286"/>
      <c r="E32" s="286"/>
      <c r="F32" s="286"/>
      <c r="G32" s="286"/>
      <c r="H32" s="286"/>
      <c r="I32" s="286"/>
    </row>
    <row r="33" spans="1:9" ht="12.75" customHeight="1">
      <c r="A33" s="286"/>
      <c r="B33" s="286"/>
      <c r="C33" s="286"/>
      <c r="D33" s="286"/>
      <c r="E33" s="286"/>
      <c r="F33" s="286"/>
      <c r="G33" s="286"/>
      <c r="H33" s="286"/>
      <c r="I33" s="286"/>
    </row>
    <row r="34" spans="1:9" ht="12.75" customHeight="1">
      <c r="A34" s="286"/>
      <c r="B34" s="286"/>
      <c r="C34" s="286"/>
      <c r="D34" s="286"/>
      <c r="E34" s="286"/>
      <c r="F34" s="286"/>
      <c r="G34" s="286"/>
      <c r="H34" s="286"/>
      <c r="I34" s="286"/>
    </row>
    <row r="35" spans="1:9" ht="12.75" customHeight="1">
      <c r="A35" s="286"/>
      <c r="B35" s="286"/>
      <c r="C35" s="286"/>
      <c r="D35" s="286"/>
      <c r="E35" s="286"/>
      <c r="F35" s="286"/>
      <c r="G35" s="286"/>
      <c r="H35" s="286"/>
      <c r="I35" s="286"/>
    </row>
    <row r="36" spans="1:9" ht="12.75" customHeight="1">
      <c r="A36" s="286"/>
      <c r="B36" s="286"/>
      <c r="C36" s="286"/>
      <c r="D36" s="286"/>
      <c r="E36" s="286"/>
      <c r="F36" s="286"/>
      <c r="G36" s="286"/>
      <c r="H36" s="286"/>
      <c r="I36" s="286"/>
    </row>
    <row r="37" spans="1:9" ht="12.75" customHeight="1">
      <c r="A37" s="286"/>
      <c r="B37" s="286"/>
      <c r="C37" s="286"/>
      <c r="D37" s="286"/>
      <c r="E37" s="286"/>
      <c r="F37" s="286"/>
      <c r="G37" s="286"/>
      <c r="H37" s="286"/>
      <c r="I37" s="286"/>
    </row>
    <row r="38" spans="1:9" ht="12.75" customHeight="1">
      <c r="A38" s="286"/>
      <c r="B38" s="286"/>
      <c r="C38" s="286"/>
      <c r="D38" s="286"/>
      <c r="E38" s="286"/>
      <c r="F38" s="286"/>
      <c r="G38" s="286"/>
      <c r="H38" s="286"/>
      <c r="I38" s="286"/>
    </row>
    <row r="39" spans="1:9" ht="12.75" customHeight="1">
      <c r="A39" s="286"/>
      <c r="B39" s="286"/>
      <c r="C39" s="286"/>
      <c r="D39" s="286"/>
      <c r="E39" s="286"/>
      <c r="F39" s="286"/>
      <c r="G39" s="286"/>
      <c r="H39" s="286"/>
      <c r="I39" s="286"/>
    </row>
    <row r="40" spans="1:9" ht="12.75" customHeight="1">
      <c r="A40" s="286"/>
      <c r="B40" s="286"/>
      <c r="C40" s="286"/>
      <c r="D40" s="286"/>
      <c r="E40" s="286"/>
      <c r="F40" s="286"/>
      <c r="G40" s="286"/>
      <c r="H40" s="286"/>
      <c r="I40" s="286"/>
    </row>
    <row r="41" spans="1:9" ht="12.75" customHeight="1">
      <c r="A41" s="286"/>
      <c r="B41" s="286"/>
      <c r="C41" s="286"/>
      <c r="D41" s="286"/>
      <c r="E41" s="286"/>
      <c r="F41" s="286"/>
      <c r="G41" s="286"/>
      <c r="H41" s="286"/>
      <c r="I41" s="286"/>
    </row>
    <row r="42" spans="1:9" ht="12.75" customHeight="1">
      <c r="A42" s="286"/>
      <c r="B42" s="286"/>
      <c r="C42" s="286"/>
      <c r="D42" s="286"/>
      <c r="E42" s="286"/>
      <c r="F42" s="286"/>
      <c r="G42" s="286"/>
      <c r="H42" s="286"/>
      <c r="I42" s="286"/>
    </row>
    <row r="43" spans="1:9" ht="12.75" customHeight="1">
      <c r="A43" s="286"/>
      <c r="B43" s="286"/>
      <c r="C43" s="286"/>
      <c r="D43" s="286"/>
      <c r="E43" s="286"/>
      <c r="F43" s="286"/>
      <c r="G43" s="286"/>
      <c r="H43" s="286"/>
      <c r="I43" s="286"/>
    </row>
    <row r="44" spans="1:9" ht="12.75" customHeight="1">
      <c r="A44" s="286"/>
      <c r="B44" s="286"/>
      <c r="C44" s="286"/>
      <c r="D44" s="286"/>
      <c r="E44" s="286"/>
      <c r="F44" s="286"/>
      <c r="G44" s="286"/>
      <c r="H44" s="286"/>
      <c r="I44" s="286"/>
    </row>
    <row r="45" spans="1:9" ht="12.75" customHeight="1">
      <c r="A45" s="286"/>
      <c r="B45" s="286"/>
      <c r="C45" s="286"/>
      <c r="D45" s="286"/>
      <c r="E45" s="286"/>
      <c r="F45" s="286"/>
      <c r="G45" s="286"/>
      <c r="H45" s="286"/>
      <c r="I45" s="286"/>
    </row>
    <row r="46" spans="1:9" ht="12.75" customHeight="1">
      <c r="A46" s="286"/>
      <c r="B46" s="286"/>
      <c r="C46" s="286"/>
      <c r="D46" s="286"/>
      <c r="E46" s="286"/>
      <c r="F46" s="286"/>
      <c r="G46" s="286"/>
      <c r="H46" s="286"/>
      <c r="I46" s="286"/>
    </row>
    <row r="47" spans="1:9" ht="12.75" customHeight="1">
      <c r="A47" s="286"/>
      <c r="B47" s="286"/>
      <c r="C47" s="286"/>
      <c r="D47" s="286"/>
      <c r="E47" s="286"/>
      <c r="F47" s="286"/>
      <c r="G47" s="286"/>
      <c r="H47" s="286"/>
      <c r="I47" s="286"/>
    </row>
    <row r="48" spans="1:9" ht="12.75" customHeight="1">
      <c r="A48" s="286"/>
      <c r="B48" s="286"/>
      <c r="C48" s="286"/>
      <c r="D48" s="286"/>
      <c r="E48" s="286"/>
      <c r="F48" s="286"/>
      <c r="G48" s="286"/>
      <c r="H48" s="286"/>
      <c r="I48" s="286"/>
    </row>
    <row r="49" spans="1:9" ht="12.75" customHeight="1">
      <c r="A49" s="286"/>
      <c r="B49" s="286"/>
      <c r="C49" s="286"/>
      <c r="D49" s="286"/>
      <c r="E49" s="286"/>
      <c r="F49" s="286"/>
      <c r="G49" s="286"/>
      <c r="H49" s="286"/>
      <c r="I49" s="286"/>
    </row>
    <row r="50" spans="1:9" ht="12.75" customHeight="1">
      <c r="A50" s="286"/>
      <c r="B50" s="286"/>
      <c r="C50" s="286"/>
      <c r="D50" s="286"/>
      <c r="E50" s="286"/>
      <c r="F50" s="286"/>
      <c r="G50" s="286"/>
      <c r="H50" s="286"/>
      <c r="I50" s="286"/>
    </row>
    <row r="51" spans="1:9" ht="12.75" customHeight="1">
      <c r="A51" s="286"/>
      <c r="B51" s="286"/>
      <c r="C51" s="286"/>
      <c r="D51" s="286"/>
      <c r="E51" s="286"/>
      <c r="F51" s="286"/>
      <c r="G51" s="286"/>
      <c r="H51" s="286"/>
      <c r="I51" s="286"/>
    </row>
    <row r="52" spans="1:9" ht="12.75" customHeight="1">
      <c r="A52" s="286"/>
      <c r="B52" s="286"/>
      <c r="C52" s="286"/>
      <c r="D52" s="286"/>
      <c r="E52" s="286"/>
      <c r="F52" s="286"/>
      <c r="G52" s="286"/>
      <c r="H52" s="286"/>
      <c r="I52" s="286"/>
    </row>
    <row r="53" spans="1:9" ht="12.75" customHeight="1">
      <c r="A53" s="286"/>
      <c r="B53" s="286"/>
      <c r="C53" s="286"/>
      <c r="D53" s="286"/>
      <c r="E53" s="286"/>
      <c r="F53" s="286"/>
      <c r="G53" s="286"/>
      <c r="H53" s="286"/>
      <c r="I53" s="286"/>
    </row>
    <row r="54" spans="1:9" ht="12.75" customHeight="1">
      <c r="A54" s="286"/>
      <c r="B54" s="286"/>
      <c r="C54" s="286"/>
      <c r="D54" s="286"/>
      <c r="E54" s="286"/>
      <c r="F54" s="286"/>
      <c r="G54" s="286"/>
      <c r="H54" s="286"/>
      <c r="I54" s="286"/>
    </row>
    <row r="55" spans="1:9" ht="12.75" customHeight="1">
      <c r="A55" s="286"/>
      <c r="B55" s="286"/>
      <c r="C55" s="286"/>
      <c r="D55" s="286"/>
      <c r="E55" s="286"/>
      <c r="F55" s="286"/>
      <c r="G55" s="286"/>
      <c r="H55" s="286"/>
      <c r="I55" s="286"/>
    </row>
    <row r="56" spans="1:9" ht="12.75" customHeight="1">
      <c r="A56" s="286"/>
      <c r="B56" s="286"/>
      <c r="C56" s="286"/>
      <c r="D56" s="286"/>
      <c r="E56" s="286"/>
      <c r="F56" s="286"/>
      <c r="G56" s="286"/>
      <c r="H56" s="286"/>
      <c r="I56" s="286"/>
    </row>
    <row r="57" spans="1:9" ht="12.75" customHeight="1">
      <c r="A57" s="286"/>
      <c r="B57" s="286"/>
      <c r="C57" s="286"/>
      <c r="D57" s="286"/>
      <c r="E57" s="286"/>
      <c r="F57" s="286"/>
      <c r="G57" s="286"/>
      <c r="H57" s="286"/>
      <c r="I57" s="286"/>
    </row>
    <row r="58" spans="1:9" ht="12.75" customHeight="1">
      <c r="A58" s="286"/>
      <c r="B58" s="286"/>
      <c r="C58" s="286"/>
      <c r="D58" s="286"/>
      <c r="E58" s="286"/>
      <c r="F58" s="286"/>
      <c r="G58" s="286"/>
      <c r="H58" s="286"/>
      <c r="I58" s="286"/>
    </row>
    <row r="59" spans="1:9" ht="12.75" customHeight="1">
      <c r="A59" s="286"/>
      <c r="B59" s="286"/>
      <c r="C59" s="286"/>
      <c r="D59" s="286"/>
      <c r="E59" s="286"/>
      <c r="F59" s="286"/>
      <c r="G59" s="286"/>
      <c r="H59" s="286"/>
      <c r="I59" s="286"/>
    </row>
    <row r="60" spans="1:9" ht="12.75" customHeight="1">
      <c r="A60" s="286"/>
      <c r="B60" s="286"/>
      <c r="C60" s="286"/>
      <c r="D60" s="286"/>
      <c r="E60" s="286"/>
      <c r="F60" s="286"/>
      <c r="G60" s="286"/>
      <c r="H60" s="286"/>
      <c r="I60" s="286"/>
    </row>
    <row r="61" spans="1:9" ht="12.75" customHeight="1">
      <c r="A61" s="286"/>
      <c r="B61" s="286"/>
      <c r="C61" s="286"/>
      <c r="D61" s="286"/>
      <c r="E61" s="286"/>
      <c r="F61" s="286"/>
      <c r="G61" s="286"/>
      <c r="H61" s="286"/>
      <c r="I61" s="286"/>
    </row>
    <row r="62" spans="1:9" ht="12.75" customHeight="1">
      <c r="A62" s="286"/>
      <c r="B62" s="286"/>
      <c r="C62" s="286"/>
      <c r="D62" s="286"/>
      <c r="E62" s="286"/>
      <c r="F62" s="286"/>
      <c r="G62" s="286"/>
      <c r="H62" s="286"/>
      <c r="I62" s="286"/>
    </row>
    <row r="63" spans="1:9" ht="12.75" customHeight="1">
      <c r="A63" s="286"/>
      <c r="B63" s="286"/>
      <c r="C63" s="286"/>
      <c r="D63" s="286"/>
      <c r="E63" s="286"/>
      <c r="F63" s="286"/>
      <c r="G63" s="286"/>
      <c r="H63" s="286"/>
      <c r="I63" s="286"/>
    </row>
  </sheetData>
  <mergeCells count="1">
    <mergeCell ref="A3:I6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1"/>
  <dimension ref="A1:X39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customWidth="1"/>
    <col min="12" max="12" width="14.42578125" style="7" customWidth="1"/>
    <col min="13" max="13" width="8" style="7" customWidth="1"/>
    <col min="14" max="26" width="9.140625" style="7" customWidth="1"/>
    <col min="27" max="16384" width="9.140625" style="7"/>
  </cols>
  <sheetData>
    <row r="1" spans="1:24" ht="18">
      <c r="A1" s="73" t="s">
        <v>57</v>
      </c>
      <c r="M1" s="74" t="e">
        <f>Obsah!#REF!</f>
        <v>#REF!</v>
      </c>
    </row>
    <row r="2" spans="1:24" ht="7.5" customHeight="1"/>
    <row r="3" spans="1:24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  <c r="N3" s="9"/>
    </row>
    <row r="4" spans="1:24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  <c r="N4" s="36"/>
    </row>
    <row r="5" spans="1:24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  <c r="N5" s="53"/>
    </row>
    <row r="6" spans="1:24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53"/>
    </row>
    <row r="7" spans="1:24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  <c r="N7" s="37"/>
    </row>
    <row r="8" spans="1:24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  <c r="N8" s="1"/>
    </row>
    <row r="9" spans="1:24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45"/>
      <c r="O9" s="86"/>
      <c r="X9" s="23"/>
    </row>
    <row r="10" spans="1:24">
      <c r="A10" s="24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45"/>
      <c r="O10" s="86"/>
      <c r="X10" s="23"/>
    </row>
    <row r="11" spans="1:24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45"/>
      <c r="O11" s="86"/>
      <c r="X11" s="23"/>
    </row>
    <row r="12" spans="1:24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45"/>
      <c r="O12" s="86"/>
      <c r="X12" s="23"/>
    </row>
    <row r="13" spans="1:24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45"/>
      <c r="O13" s="86"/>
      <c r="X13" s="23"/>
    </row>
    <row r="14" spans="1:24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45"/>
      <c r="O14" s="86"/>
      <c r="P14" s="17"/>
      <c r="Q14" s="35"/>
      <c r="R14" s="8"/>
      <c r="S14" s="8"/>
      <c r="T14" s="8"/>
      <c r="U14" s="8"/>
      <c r="X14" s="23"/>
    </row>
    <row r="15" spans="1:24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45"/>
      <c r="O15" s="86"/>
      <c r="P15" s="17"/>
      <c r="Q15" s="35"/>
      <c r="R15" s="8"/>
      <c r="S15" s="8"/>
      <c r="T15" s="8"/>
      <c r="U15" s="8"/>
      <c r="X15" s="23"/>
    </row>
    <row r="16" spans="1:24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45"/>
      <c r="O16" s="86"/>
      <c r="P16" s="17"/>
      <c r="Q16" s="35"/>
      <c r="R16" s="8"/>
      <c r="S16" s="8"/>
      <c r="T16" s="8"/>
      <c r="U16" s="8"/>
      <c r="X16" s="23"/>
    </row>
    <row r="17" spans="1:15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83"/>
      <c r="O17" s="82"/>
    </row>
    <row r="18" spans="1:15">
      <c r="A18" s="25"/>
      <c r="B18" s="315"/>
      <c r="C18" s="315"/>
      <c r="D18" s="315"/>
      <c r="E18" s="315"/>
      <c r="F18" s="315"/>
      <c r="G18" s="316"/>
      <c r="H18" s="81"/>
      <c r="I18" s="81"/>
      <c r="J18" s="81"/>
      <c r="K18" s="81"/>
      <c r="L18" s="81"/>
      <c r="M18" s="81"/>
      <c r="N18" s="84"/>
      <c r="O18" s="81"/>
    </row>
    <row r="19" spans="1:15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84"/>
      <c r="O19" s="81"/>
    </row>
    <row r="20" spans="1:15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84"/>
      <c r="O20" s="81"/>
    </row>
    <row r="21" spans="1:15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84"/>
      <c r="O21" s="81"/>
    </row>
    <row r="22" spans="1:15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84"/>
      <c r="O22" s="81"/>
    </row>
    <row r="23" spans="1:15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84"/>
      <c r="O23" s="81"/>
    </row>
    <row r="24" spans="1:15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84"/>
      <c r="O24" s="85"/>
    </row>
    <row r="25" spans="1:15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84"/>
      <c r="O25" s="85"/>
    </row>
    <row r="26" spans="1:15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84"/>
      <c r="O26" s="85"/>
    </row>
    <row r="27" spans="1:15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84"/>
      <c r="O27" s="85"/>
    </row>
    <row r="28" spans="1:15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  <c r="N28" s="81"/>
      <c r="O28" s="81"/>
    </row>
    <row r="29" spans="1:15">
      <c r="A29" s="17"/>
      <c r="B29" s="17"/>
      <c r="C29" s="35"/>
      <c r="D29" s="8"/>
      <c r="E29" s="8"/>
      <c r="F29" s="8"/>
      <c r="G29" s="82"/>
      <c r="H29" s="81"/>
      <c r="I29" s="81"/>
      <c r="J29" s="81"/>
      <c r="K29" s="81"/>
      <c r="L29" s="81"/>
      <c r="M29" s="81"/>
      <c r="N29" s="81"/>
      <c r="O29" s="81"/>
    </row>
    <row r="30" spans="1:15">
      <c r="J30" s="10"/>
      <c r="K30" s="10"/>
      <c r="L30" s="10"/>
      <c r="M30" s="10"/>
    </row>
    <row r="31" spans="1:15">
      <c r="H31" s="10"/>
      <c r="I31" s="87"/>
      <c r="J31" s="10"/>
      <c r="K31" s="23"/>
      <c r="L31" s="23"/>
      <c r="M31" s="23"/>
    </row>
    <row r="32" spans="1:15">
      <c r="H32" s="10"/>
      <c r="I32" s="87"/>
      <c r="J32" s="10"/>
      <c r="K32" s="23"/>
      <c r="L32" s="23"/>
      <c r="M32" s="23"/>
    </row>
    <row r="33" spans="8:13" ht="12.75" customHeight="1">
      <c r="H33" s="10"/>
      <c r="I33" s="87"/>
      <c r="J33" s="10"/>
      <c r="K33" s="23"/>
      <c r="L33" s="23"/>
      <c r="M33" s="23"/>
    </row>
    <row r="34" spans="8:13">
      <c r="H34" s="10"/>
      <c r="I34" s="87"/>
      <c r="J34" s="10"/>
      <c r="K34" s="23"/>
      <c r="L34" s="23"/>
      <c r="M34" s="23"/>
    </row>
    <row r="35" spans="8:13" ht="13.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  <row r="39" spans="8:13" ht="12.75" customHeight="1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2"/>
  <dimension ref="A1:U38"/>
  <sheetViews>
    <sheetView showGridLines="0" zoomScaleNormal="100" workbookViewId="0">
      <selection activeCell="B3" sqref="B3:M6"/>
    </sheetView>
  </sheetViews>
  <sheetFormatPr defaultColWidth="9.140625" defaultRowHeight="12"/>
  <cols>
    <col min="1" max="1" width="9.42578125" style="7" customWidth="1"/>
    <col min="2" max="2" width="14.42578125" style="7" customWidth="1"/>
    <col min="3" max="3" width="8" style="7" bestFit="1" customWidth="1"/>
    <col min="4" max="4" width="14.42578125" style="7" customWidth="1"/>
    <col min="5" max="5" width="8" style="7" bestFit="1" customWidth="1"/>
    <col min="6" max="6" width="14.42578125" style="7" customWidth="1"/>
    <col min="7" max="7" width="8" style="7" bestFit="1" customWidth="1"/>
    <col min="8" max="8" width="14.42578125" style="7" customWidth="1"/>
    <col min="9" max="9" width="8" style="7" bestFit="1" customWidth="1"/>
    <col min="10" max="10" width="14.42578125" style="7" customWidth="1"/>
    <col min="11" max="11" width="8" style="7" bestFit="1" customWidth="1"/>
    <col min="12" max="12" width="14.42578125" style="7" customWidth="1"/>
    <col min="13" max="13" width="8" style="7" bestFit="1" customWidth="1"/>
    <col min="14" max="26" width="9.140625" style="7" customWidth="1"/>
    <col min="27" max="16384" width="9.140625" style="7"/>
  </cols>
  <sheetData>
    <row r="1" spans="1:21" ht="18">
      <c r="A1" s="73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74" t="e">
        <f>Obsah!#REF!</f>
        <v>#REF!</v>
      </c>
    </row>
    <row r="2" spans="1:21" ht="7.5" customHeight="1">
      <c r="A2" s="7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1">
      <c r="A3" s="15"/>
      <c r="B3" s="315"/>
      <c r="C3" s="315"/>
      <c r="D3" s="315"/>
      <c r="E3" s="315"/>
      <c r="F3" s="315"/>
      <c r="G3" s="316"/>
      <c r="H3" s="322"/>
      <c r="I3" s="315"/>
      <c r="J3" s="315"/>
      <c r="K3" s="315"/>
      <c r="L3" s="315"/>
      <c r="M3" s="315"/>
    </row>
    <row r="4" spans="1:21" ht="13.5" customHeight="1">
      <c r="A4" s="15"/>
      <c r="B4" s="323"/>
      <c r="C4" s="324"/>
      <c r="D4" s="324"/>
      <c r="E4" s="324"/>
      <c r="F4" s="324"/>
      <c r="G4" s="325"/>
      <c r="H4" s="323"/>
      <c r="I4" s="324"/>
      <c r="J4" s="324"/>
      <c r="K4" s="324"/>
      <c r="L4" s="324"/>
      <c r="M4" s="324"/>
    </row>
    <row r="5" spans="1:21">
      <c r="A5" s="15"/>
      <c r="B5" s="321"/>
      <c r="C5" s="320"/>
      <c r="D5" s="321"/>
      <c r="E5" s="320"/>
      <c r="F5" s="321"/>
      <c r="G5" s="320"/>
      <c r="H5" s="321"/>
      <c r="I5" s="320"/>
      <c r="J5" s="321"/>
      <c r="K5" s="320"/>
      <c r="L5" s="321"/>
      <c r="M5" s="319"/>
    </row>
    <row r="6" spans="1:21">
      <c r="A6" s="13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21">
      <c r="A7" s="312"/>
      <c r="B7" s="310"/>
      <c r="C7" s="311"/>
      <c r="D7" s="311"/>
      <c r="E7" s="311"/>
      <c r="F7" s="311"/>
      <c r="G7" s="314"/>
      <c r="H7" s="310"/>
      <c r="I7" s="311"/>
      <c r="J7" s="311"/>
      <c r="K7" s="311"/>
      <c r="L7" s="311"/>
      <c r="M7" s="311"/>
    </row>
    <row r="8" spans="1:21">
      <c r="A8" s="313"/>
      <c r="B8" s="30"/>
      <c r="C8" s="42"/>
      <c r="D8" s="31"/>
      <c r="E8" s="42"/>
      <c r="F8" s="31"/>
      <c r="G8" s="42"/>
      <c r="H8" s="30"/>
      <c r="I8" s="42"/>
      <c r="J8" s="31"/>
      <c r="K8" s="42"/>
      <c r="L8" s="31"/>
      <c r="M8" s="42"/>
    </row>
    <row r="9" spans="1:21">
      <c r="A9" s="32"/>
      <c r="B9" s="75"/>
      <c r="C9" s="76"/>
      <c r="D9" s="18"/>
      <c r="E9" s="76"/>
      <c r="F9" s="18"/>
      <c r="G9" s="76"/>
      <c r="H9" s="75"/>
      <c r="I9" s="76"/>
      <c r="J9" s="18"/>
      <c r="K9" s="76"/>
      <c r="L9" s="18"/>
      <c r="M9" s="76"/>
      <c r="N9" s="55"/>
      <c r="O9" s="88"/>
    </row>
    <row r="10" spans="1:21">
      <c r="A10" s="32"/>
      <c r="B10" s="75"/>
      <c r="C10" s="76"/>
      <c r="D10" s="18"/>
      <c r="E10" s="76"/>
      <c r="F10" s="18"/>
      <c r="G10" s="76"/>
      <c r="H10" s="75"/>
      <c r="I10" s="76"/>
      <c r="J10" s="18"/>
      <c r="K10" s="76"/>
      <c r="L10" s="18"/>
      <c r="M10" s="76"/>
      <c r="N10" s="55"/>
      <c r="O10" s="88"/>
    </row>
    <row r="11" spans="1:21">
      <c r="A11" s="24"/>
      <c r="B11" s="22"/>
      <c r="C11" s="76"/>
      <c r="D11" s="12"/>
      <c r="E11" s="76"/>
      <c r="F11" s="12"/>
      <c r="G11" s="76"/>
      <c r="H11" s="22"/>
      <c r="I11" s="76"/>
      <c r="J11" s="12"/>
      <c r="K11" s="76"/>
      <c r="L11" s="12"/>
      <c r="M11" s="76"/>
      <c r="N11" s="55"/>
      <c r="O11" s="88"/>
    </row>
    <row r="12" spans="1:21">
      <c r="A12" s="24"/>
      <c r="B12" s="75"/>
      <c r="C12" s="76"/>
      <c r="D12" s="18"/>
      <c r="E12" s="76"/>
      <c r="F12" s="18"/>
      <c r="G12" s="76"/>
      <c r="H12" s="75"/>
      <c r="I12" s="76"/>
      <c r="J12" s="18"/>
      <c r="K12" s="76"/>
      <c r="L12" s="18"/>
      <c r="M12" s="76"/>
      <c r="N12" s="55"/>
      <c r="O12" s="88"/>
    </row>
    <row r="13" spans="1:21">
      <c r="A13" s="24"/>
      <c r="B13" s="22"/>
      <c r="C13" s="76"/>
      <c r="D13" s="12"/>
      <c r="E13" s="76"/>
      <c r="F13" s="12"/>
      <c r="G13" s="76"/>
      <c r="H13" s="22"/>
      <c r="I13" s="76"/>
      <c r="J13" s="12"/>
      <c r="K13" s="76"/>
      <c r="L13" s="12"/>
      <c r="M13" s="76"/>
      <c r="N13" s="55"/>
      <c r="O13" s="88"/>
    </row>
    <row r="14" spans="1:21">
      <c r="A14" s="24"/>
      <c r="B14" s="75"/>
      <c r="C14" s="76"/>
      <c r="D14" s="18"/>
      <c r="E14" s="76"/>
      <c r="F14" s="18"/>
      <c r="G14" s="76"/>
      <c r="H14" s="75"/>
      <c r="I14" s="76"/>
      <c r="J14" s="18"/>
      <c r="K14" s="76"/>
      <c r="L14" s="18"/>
      <c r="M14" s="76"/>
      <c r="N14" s="55"/>
      <c r="O14" s="88"/>
      <c r="Q14" s="35"/>
      <c r="R14" s="8"/>
      <c r="S14" s="8"/>
      <c r="T14" s="8"/>
      <c r="U14" s="8"/>
    </row>
    <row r="15" spans="1:21">
      <c r="A15" s="24"/>
      <c r="B15" s="75"/>
      <c r="C15" s="76"/>
      <c r="D15" s="18"/>
      <c r="E15" s="77"/>
      <c r="F15" s="18"/>
      <c r="G15" s="77"/>
      <c r="H15" s="75"/>
      <c r="I15" s="77"/>
      <c r="J15" s="18"/>
      <c r="K15" s="77"/>
      <c r="L15" s="18"/>
      <c r="M15" s="77"/>
      <c r="N15" s="55"/>
      <c r="O15" s="88"/>
      <c r="Q15" s="35"/>
      <c r="R15" s="8"/>
      <c r="S15" s="8"/>
      <c r="T15" s="8"/>
      <c r="U15" s="8"/>
    </row>
    <row r="16" spans="1:21" ht="12.75" thickBot="1">
      <c r="A16" s="14"/>
      <c r="B16" s="20"/>
      <c r="C16" s="78"/>
      <c r="D16" s="5"/>
      <c r="E16" s="79"/>
      <c r="F16" s="5"/>
      <c r="G16" s="79"/>
      <c r="H16" s="20"/>
      <c r="I16" s="80"/>
      <c r="J16" s="5"/>
      <c r="K16" s="80"/>
      <c r="L16" s="5"/>
      <c r="M16" s="80"/>
      <c r="N16" s="55"/>
      <c r="O16" s="88"/>
      <c r="Q16" s="35"/>
      <c r="R16" s="8"/>
      <c r="S16" s="8"/>
      <c r="T16" s="8"/>
      <c r="U16" s="8"/>
    </row>
    <row r="17" spans="1:20">
      <c r="A17" s="1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82"/>
      <c r="N17" s="10"/>
    </row>
    <row r="18" spans="1:20">
      <c r="A18" s="25"/>
      <c r="B18" s="315"/>
      <c r="C18" s="315"/>
      <c r="D18" s="315"/>
      <c r="E18" s="315"/>
      <c r="F18" s="315"/>
      <c r="G18" s="316"/>
      <c r="N18" s="10"/>
      <c r="P18" s="56"/>
      <c r="Q18" s="35"/>
      <c r="R18" s="8"/>
      <c r="S18" s="8"/>
      <c r="T18" s="8"/>
    </row>
    <row r="19" spans="1:20">
      <c r="A19" s="33"/>
      <c r="B19" s="317"/>
      <c r="C19" s="318"/>
      <c r="D19" s="318"/>
      <c r="E19" s="318"/>
      <c r="F19" s="318"/>
      <c r="G19" s="318"/>
      <c r="H19" s="84"/>
      <c r="I19" s="85"/>
      <c r="J19" s="10"/>
      <c r="K19" s="45"/>
      <c r="L19" s="10"/>
      <c r="M19" s="86"/>
      <c r="N19" s="10"/>
      <c r="P19" s="56"/>
      <c r="Q19" s="35"/>
      <c r="R19" s="8"/>
      <c r="S19" s="8"/>
      <c r="T19" s="8"/>
    </row>
    <row r="20" spans="1:20">
      <c r="A20" s="34"/>
      <c r="B20" s="319"/>
      <c r="C20" s="320"/>
      <c r="D20" s="319"/>
      <c r="E20" s="320"/>
      <c r="F20" s="319"/>
      <c r="G20" s="320"/>
      <c r="H20" s="84"/>
      <c r="I20" s="85"/>
      <c r="J20" s="10"/>
      <c r="K20" s="45"/>
      <c r="L20" s="10"/>
      <c r="M20" s="86"/>
      <c r="N20" s="10"/>
      <c r="P20" s="56"/>
      <c r="Q20" s="35"/>
      <c r="R20" s="41"/>
      <c r="S20" s="41"/>
      <c r="T20" s="41"/>
    </row>
    <row r="21" spans="1:20">
      <c r="A21" s="57"/>
      <c r="B21" s="58"/>
      <c r="C21" s="28"/>
      <c r="D21" s="28"/>
      <c r="E21" s="28"/>
      <c r="F21" s="28"/>
      <c r="G21" s="29"/>
      <c r="H21" s="84"/>
      <c r="I21" s="85"/>
      <c r="J21" s="10"/>
      <c r="K21" s="45"/>
      <c r="L21" s="10"/>
      <c r="M21" s="86"/>
      <c r="N21" s="10"/>
      <c r="P21" s="56"/>
      <c r="Q21" s="35"/>
      <c r="R21" s="8"/>
      <c r="S21" s="8"/>
      <c r="T21" s="8"/>
    </row>
    <row r="22" spans="1:20">
      <c r="A22" s="308"/>
      <c r="B22" s="310"/>
      <c r="C22" s="311"/>
      <c r="D22" s="311"/>
      <c r="E22" s="311"/>
      <c r="F22" s="311"/>
      <c r="G22" s="311"/>
      <c r="H22" s="84"/>
      <c r="I22" s="85"/>
      <c r="J22" s="10"/>
      <c r="K22" s="45"/>
      <c r="L22" s="10"/>
      <c r="M22" s="86"/>
      <c r="N22" s="10"/>
      <c r="P22" s="56"/>
      <c r="Q22" s="35"/>
      <c r="R22" s="8"/>
      <c r="S22" s="8"/>
      <c r="T22" s="8"/>
    </row>
    <row r="23" spans="1:20">
      <c r="A23" s="309"/>
      <c r="B23" s="30"/>
      <c r="C23" s="43"/>
      <c r="D23" s="31"/>
      <c r="E23" s="43"/>
      <c r="F23" s="31"/>
      <c r="G23" s="43"/>
      <c r="H23" s="81"/>
      <c r="I23" s="81"/>
      <c r="J23" s="10"/>
      <c r="K23" s="45"/>
      <c r="L23" s="10"/>
      <c r="M23" s="86"/>
      <c r="N23" s="10"/>
      <c r="P23" s="56"/>
      <c r="Q23" s="35"/>
      <c r="R23" s="38"/>
      <c r="S23" s="41"/>
      <c r="T23" s="41"/>
    </row>
    <row r="24" spans="1:20">
      <c r="A24" s="26"/>
      <c r="B24" s="51"/>
      <c r="C24" s="39"/>
      <c r="D24" s="18"/>
      <c r="E24" s="39"/>
      <c r="F24" s="18"/>
      <c r="G24" s="39"/>
      <c r="H24" s="81"/>
      <c r="I24" s="81"/>
      <c r="J24" s="10"/>
      <c r="K24" s="45"/>
      <c r="L24" s="10"/>
      <c r="M24" s="86"/>
      <c r="N24" s="10"/>
      <c r="O24" s="55"/>
      <c r="T24" s="82"/>
    </row>
    <row r="25" spans="1:20">
      <c r="A25" s="26"/>
      <c r="B25" s="51"/>
      <c r="C25" s="39"/>
      <c r="D25" s="18"/>
      <c r="E25" s="39"/>
      <c r="F25" s="18"/>
      <c r="G25" s="39"/>
      <c r="H25" s="81"/>
      <c r="I25" s="81"/>
      <c r="J25" s="10"/>
      <c r="K25" s="45"/>
      <c r="L25" s="10"/>
      <c r="M25" s="86"/>
      <c r="N25" s="10"/>
      <c r="O25" s="55"/>
    </row>
    <row r="26" spans="1:20">
      <c r="A26" s="26"/>
      <c r="B26" s="51"/>
      <c r="C26" s="39"/>
      <c r="D26" s="18"/>
      <c r="E26" s="39"/>
      <c r="F26" s="18"/>
      <c r="G26" s="39"/>
      <c r="H26" s="81"/>
      <c r="I26" s="81"/>
      <c r="J26" s="10"/>
      <c r="K26" s="45"/>
      <c r="L26" s="10"/>
      <c r="M26" s="86"/>
      <c r="N26" s="10"/>
      <c r="O26" s="55"/>
    </row>
    <row r="27" spans="1:20" ht="12.75" thickBot="1">
      <c r="A27" s="27"/>
      <c r="B27" s="52"/>
      <c r="C27" s="40"/>
      <c r="D27" s="19"/>
      <c r="E27" s="40"/>
      <c r="F27" s="19"/>
      <c r="G27" s="40"/>
      <c r="H27" s="81"/>
      <c r="I27" s="81"/>
      <c r="J27" s="81"/>
      <c r="K27" s="81"/>
      <c r="L27" s="81"/>
      <c r="M27" s="81"/>
      <c r="N27" s="10"/>
      <c r="O27" s="55"/>
    </row>
    <row r="28" spans="1:20">
      <c r="A28" s="17"/>
      <c r="B28" s="17"/>
      <c r="C28" s="35"/>
      <c r="D28" s="8"/>
      <c r="E28" s="8"/>
      <c r="F28" s="8"/>
      <c r="G28" s="82"/>
      <c r="H28" s="81"/>
      <c r="I28" s="81"/>
      <c r="J28" s="81"/>
      <c r="K28" s="81"/>
      <c r="L28" s="81"/>
      <c r="M28" s="81"/>
    </row>
    <row r="29" spans="1:20">
      <c r="H29" s="81"/>
      <c r="I29" s="81"/>
      <c r="J29" s="81"/>
      <c r="K29" s="81"/>
      <c r="L29" s="81"/>
      <c r="M29" s="81"/>
    </row>
    <row r="30" spans="1:20">
      <c r="J30" s="10"/>
      <c r="K30" s="10"/>
      <c r="L30" s="10"/>
      <c r="M30" s="10"/>
    </row>
    <row r="31" spans="1:20">
      <c r="H31" s="10"/>
      <c r="I31" s="87"/>
      <c r="J31" s="10"/>
      <c r="K31" s="23"/>
      <c r="L31" s="23"/>
      <c r="M31" s="23"/>
    </row>
    <row r="32" spans="1:20" ht="12.75" customHeight="1">
      <c r="H32" s="10"/>
      <c r="I32" s="87"/>
      <c r="J32" s="10"/>
      <c r="K32" s="23"/>
      <c r="L32" s="23"/>
      <c r="M32" s="23"/>
    </row>
    <row r="33" spans="8:13">
      <c r="H33" s="10"/>
      <c r="I33" s="87"/>
      <c r="J33" s="10"/>
      <c r="K33" s="23"/>
      <c r="L33" s="23"/>
      <c r="M33" s="23"/>
    </row>
    <row r="34" spans="8:13" ht="13.5" customHeight="1">
      <c r="H34" s="10"/>
      <c r="I34" s="87"/>
      <c r="J34" s="10"/>
      <c r="K34" s="23"/>
      <c r="L34" s="23"/>
      <c r="M34" s="23"/>
    </row>
    <row r="35" spans="8:13" ht="12.75" customHeight="1">
      <c r="H35" s="10"/>
      <c r="I35" s="87"/>
      <c r="J35" s="10"/>
      <c r="K35" s="23"/>
      <c r="L35" s="23"/>
      <c r="M35" s="23"/>
    </row>
    <row r="36" spans="8:13" ht="12.75" customHeight="1">
      <c r="H36" s="10"/>
      <c r="I36" s="87"/>
      <c r="J36" s="10"/>
      <c r="K36" s="23"/>
      <c r="L36" s="23"/>
      <c r="M36" s="23"/>
    </row>
    <row r="37" spans="8:13" ht="12.75" customHeight="1">
      <c r="H37" s="10"/>
      <c r="I37" s="87"/>
      <c r="J37" s="10"/>
      <c r="K37" s="23"/>
      <c r="L37" s="23"/>
      <c r="M37" s="23"/>
    </row>
    <row r="38" spans="8:13" ht="12.75" customHeight="1">
      <c r="H38" s="10"/>
      <c r="I38" s="87"/>
      <c r="J38" s="10"/>
      <c r="K38" s="23"/>
      <c r="L38" s="23"/>
      <c r="M38" s="2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3"/>
  <dimension ref="A1:O41"/>
  <sheetViews>
    <sheetView showGridLines="0" zoomScaleNormal="100" zoomScaleSheetLayoutView="100" workbookViewId="0">
      <selection activeCell="P29" sqref="P29"/>
    </sheetView>
  </sheetViews>
  <sheetFormatPr defaultColWidth="9.140625" defaultRowHeight="12"/>
  <cols>
    <col min="1" max="1" width="31.14062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261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1496.9527599999992</v>
      </c>
      <c r="C7" s="257">
        <v>3.8989610457045125E-2</v>
      </c>
      <c r="D7" s="223">
        <v>1496.9257599999992</v>
      </c>
      <c r="E7" s="257">
        <v>3.8989699325049698E-2</v>
      </c>
      <c r="F7" s="223">
        <v>1497.162759999999</v>
      </c>
      <c r="G7" s="257">
        <v>3.8995228808048732E-2</v>
      </c>
      <c r="H7" s="156">
        <v>1497.162759999999</v>
      </c>
      <c r="I7" s="161">
        <v>3.8995228808048732E-2</v>
      </c>
      <c r="J7" s="10"/>
      <c r="O7" s="55"/>
    </row>
    <row r="8" spans="1:15">
      <c r="A8" s="129" t="s">
        <v>312</v>
      </c>
      <c r="B8" s="223">
        <v>562407.17799999984</v>
      </c>
      <c r="C8" s="257">
        <v>4.8805938342670815E-2</v>
      </c>
      <c r="D8" s="223">
        <v>789878.41</v>
      </c>
      <c r="E8" s="257">
        <v>5.4374562245747327E-2</v>
      </c>
      <c r="F8" s="223">
        <v>924348.33</v>
      </c>
      <c r="G8" s="257">
        <v>5.6497518526433886E-2</v>
      </c>
      <c r="H8" s="156">
        <v>2276633.9180000001</v>
      </c>
      <c r="I8" s="161">
        <v>5.3680500746520698E-2</v>
      </c>
      <c r="J8" s="10"/>
      <c r="O8" s="55"/>
    </row>
    <row r="9" spans="1:15">
      <c r="A9" s="129" t="s">
        <v>313</v>
      </c>
      <c r="B9" s="223">
        <v>411468.59000000014</v>
      </c>
      <c r="C9" s="257">
        <v>6.1795362586048355E-2</v>
      </c>
      <c r="D9" s="223">
        <v>597129.67600000021</v>
      </c>
      <c r="E9" s="257">
        <v>6.652313604260221E-2</v>
      </c>
      <c r="F9" s="223">
        <v>716355.1939999999</v>
      </c>
      <c r="G9" s="257">
        <v>6.8437060450617815E-2</v>
      </c>
      <c r="H9" s="156">
        <v>1724953.4600000002</v>
      </c>
      <c r="I9" s="162">
        <v>6.6084610982877864E-2</v>
      </c>
      <c r="J9" s="84"/>
      <c r="O9" s="86"/>
    </row>
    <row r="10" spans="1:15">
      <c r="A10" s="132" t="s">
        <v>40</v>
      </c>
      <c r="B10" s="225">
        <v>58909.042000000001</v>
      </c>
      <c r="C10" s="258">
        <v>6.223215118835726E-2</v>
      </c>
      <c r="D10" s="225">
        <v>83405.353000000003</v>
      </c>
      <c r="E10" s="258">
        <v>6.9350481439265158E-2</v>
      </c>
      <c r="F10" s="225">
        <v>82679.466</v>
      </c>
      <c r="G10" s="258">
        <v>6.0080333811106619E-2</v>
      </c>
      <c r="H10" s="157">
        <v>224993.86100000003</v>
      </c>
      <c r="I10" s="163">
        <v>6.3820543691057566E-2</v>
      </c>
      <c r="J10" s="84"/>
      <c r="O10" s="101"/>
    </row>
    <row r="11" spans="1:15">
      <c r="A11" s="132" t="s">
        <v>39</v>
      </c>
      <c r="B11" s="225">
        <v>5880.1419999999998</v>
      </c>
      <c r="C11" s="258">
        <v>0.12999125630950822</v>
      </c>
      <c r="D11" s="225">
        <v>5541.3270000000002</v>
      </c>
      <c r="E11" s="258">
        <v>0.10094196558386308</v>
      </c>
      <c r="F11" s="225">
        <v>7056.241</v>
      </c>
      <c r="G11" s="258">
        <v>0.11412334222341491</v>
      </c>
      <c r="H11" s="157">
        <v>18477.71</v>
      </c>
      <c r="I11" s="163">
        <v>0.11408738614737712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225">
        <v>63.37</v>
      </c>
      <c r="G12" s="258">
        <v>8.975228481281052E-5</v>
      </c>
      <c r="H12" s="157">
        <v>63.37</v>
      </c>
      <c r="I12" s="163">
        <v>3.4509692472988372E-5</v>
      </c>
      <c r="J12" s="84"/>
      <c r="O12" s="101"/>
    </row>
    <row r="13" spans="1:15">
      <c r="A13" s="132" t="s">
        <v>60</v>
      </c>
      <c r="B13" s="225">
        <v>480.1</v>
      </c>
      <c r="C13" s="258">
        <v>0.11427423483747996</v>
      </c>
      <c r="D13" s="225">
        <v>354</v>
      </c>
      <c r="E13" s="258">
        <v>0.37567733349747107</v>
      </c>
      <c r="F13" s="225">
        <v>333.024</v>
      </c>
      <c r="G13" s="258">
        <v>0.27555665880600722</v>
      </c>
      <c r="H13" s="157">
        <v>1167.124</v>
      </c>
      <c r="I13" s="163">
        <v>0.18373698963106164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225">
        <v>0</v>
      </c>
      <c r="E14" s="258">
        <v>0</v>
      </c>
      <c r="F14" s="225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225">
        <v>0</v>
      </c>
      <c r="E15" s="258">
        <v>0</v>
      </c>
      <c r="F15" s="225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0</v>
      </c>
      <c r="C16" s="258">
        <v>0</v>
      </c>
      <c r="D16" s="225">
        <v>0</v>
      </c>
      <c r="E16" s="258">
        <v>0</v>
      </c>
      <c r="F16" s="225">
        <v>5029.42</v>
      </c>
      <c r="G16" s="258">
        <v>1.1170262964101641E-3</v>
      </c>
      <c r="H16" s="157">
        <v>5029.42</v>
      </c>
      <c r="I16" s="163">
        <v>4.5801766153283997E-4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225">
        <v>0</v>
      </c>
      <c r="E17" s="258">
        <v>0</v>
      </c>
      <c r="F17" s="225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7729.9250000000002</v>
      </c>
      <c r="C19" s="258">
        <v>5.4087892740862752E-2</v>
      </c>
      <c r="D19" s="225">
        <v>7682.4970000000003</v>
      </c>
      <c r="E19" s="258">
        <v>5.2824141279388205E-2</v>
      </c>
      <c r="F19" s="225">
        <v>6833.2160000000003</v>
      </c>
      <c r="G19" s="258">
        <v>3.8652293634245966E-2</v>
      </c>
      <c r="H19" s="157">
        <v>22245.637999999999</v>
      </c>
      <c r="I19" s="163">
        <v>4.7826062513008957E-2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225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59385.72</v>
      </c>
      <c r="C21" s="258">
        <v>0.2269831907005482</v>
      </c>
      <c r="D21" s="225">
        <v>90229</v>
      </c>
      <c r="E21" s="258">
        <v>0.30005523199117323</v>
      </c>
      <c r="F21" s="225">
        <v>92713</v>
      </c>
      <c r="G21" s="258">
        <v>0.27247947514327714</v>
      </c>
      <c r="H21" s="157">
        <v>242327.72</v>
      </c>
      <c r="I21" s="163">
        <v>0.26847882861765549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225">
        <v>0</v>
      </c>
      <c r="E22" s="258">
        <v>0</v>
      </c>
      <c r="F22" s="225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25.053000000000001</v>
      </c>
      <c r="C24" s="258">
        <v>3.2875795551473006E-3</v>
      </c>
      <c r="D24" s="225">
        <v>18.827999999999999</v>
      </c>
      <c r="E24" s="258">
        <v>1.0546551446282968E-3</v>
      </c>
      <c r="F24" s="225">
        <v>22.061</v>
      </c>
      <c r="G24" s="258">
        <v>1.0175210942717312E-3</v>
      </c>
      <c r="H24" s="157">
        <v>65.942000000000007</v>
      </c>
      <c r="I24" s="163">
        <v>1.3984420038688631E-3</v>
      </c>
      <c r="J24" s="84"/>
      <c r="O24" s="101"/>
    </row>
    <row r="25" spans="1:15">
      <c r="A25" s="132" t="s">
        <v>30</v>
      </c>
      <c r="B25" s="225">
        <v>279058.60800000012</v>
      </c>
      <c r="C25" s="258">
        <v>0.15462401680381482</v>
      </c>
      <c r="D25" s="225">
        <v>409898.67100000015</v>
      </c>
      <c r="E25" s="258">
        <v>0.16589660684632571</v>
      </c>
      <c r="F25" s="225">
        <v>521625.39599999995</v>
      </c>
      <c r="G25" s="258">
        <v>0.17771067379376418</v>
      </c>
      <c r="H25" s="157">
        <v>1210582.6750000003</v>
      </c>
      <c r="I25" s="163">
        <v>0.16788431231070708</v>
      </c>
      <c r="J25" s="84"/>
      <c r="O25" s="81"/>
    </row>
    <row r="26" spans="1:15" ht="13.5" customHeight="1">
      <c r="A26" s="130" t="s">
        <v>315</v>
      </c>
      <c r="B26" s="223">
        <v>371960.28399999999</v>
      </c>
      <c r="C26" s="257">
        <v>6.2304056448576423E-2</v>
      </c>
      <c r="D26" s="223">
        <v>544917.304</v>
      </c>
      <c r="E26" s="257">
        <v>6.6642635884119575E-2</v>
      </c>
      <c r="F26" s="223">
        <v>656673.74600000004</v>
      </c>
      <c r="G26" s="257">
        <v>6.8326900774064489E-2</v>
      </c>
      <c r="H26" s="156">
        <v>1573551.334</v>
      </c>
      <c r="I26" s="162">
        <v>6.6233730171194771E-2</v>
      </c>
      <c r="J26" s="10"/>
      <c r="O26" s="8"/>
    </row>
    <row r="27" spans="1:15" ht="12.75" customHeight="1">
      <c r="A27" s="132" t="s">
        <v>26</v>
      </c>
      <c r="B27" s="225">
        <v>30063.343999999997</v>
      </c>
      <c r="C27" s="258">
        <v>2.4180493829688034E-2</v>
      </c>
      <c r="D27" s="225">
        <v>47672.121999999996</v>
      </c>
      <c r="E27" s="258">
        <v>3.0866221706840048E-2</v>
      </c>
      <c r="F27" s="225">
        <v>58618.398999999998</v>
      </c>
      <c r="G27" s="258">
        <v>3.5655058567146895E-2</v>
      </c>
      <c r="H27" s="157">
        <v>136353.86499999999</v>
      </c>
      <c r="I27" s="163">
        <v>3.0767109623264833E-2</v>
      </c>
      <c r="J27" s="84"/>
      <c r="O27" s="8"/>
    </row>
    <row r="28" spans="1:15" ht="12.75" customHeight="1">
      <c r="A28" s="132" t="s">
        <v>0</v>
      </c>
      <c r="B28" s="225">
        <v>441.11</v>
      </c>
      <c r="C28" s="258">
        <v>3.1091693931253211E-3</v>
      </c>
      <c r="D28" s="225">
        <v>791.09</v>
      </c>
      <c r="E28" s="258">
        <v>4.2483879470480599E-3</v>
      </c>
      <c r="F28" s="225">
        <v>997.95</v>
      </c>
      <c r="G28" s="258">
        <v>4.2306964991894753E-3</v>
      </c>
      <c r="H28" s="157">
        <v>2230.15</v>
      </c>
      <c r="I28" s="163">
        <v>3.9544015188533255E-3</v>
      </c>
      <c r="J28" s="84"/>
      <c r="O28" s="8"/>
    </row>
    <row r="29" spans="1:15" ht="12.75" customHeight="1">
      <c r="A29" s="132" t="s">
        <v>1</v>
      </c>
      <c r="B29" s="225">
        <v>46</v>
      </c>
      <c r="C29" s="258">
        <v>1.1363823889188685E-3</v>
      </c>
      <c r="D29" s="225">
        <v>80</v>
      </c>
      <c r="E29" s="258">
        <v>1.1854969972398368E-3</v>
      </c>
      <c r="F29" s="225">
        <v>99</v>
      </c>
      <c r="G29" s="258">
        <v>1.1516525778259765E-3</v>
      </c>
      <c r="H29" s="157">
        <v>225</v>
      </c>
      <c r="I29" s="163">
        <v>1.1602423437889545E-3</v>
      </c>
      <c r="J29" s="84"/>
      <c r="O29" s="8"/>
    </row>
    <row r="30" spans="1:15" ht="12.75" customHeight="1">
      <c r="A30" s="132" t="s">
        <v>2</v>
      </c>
      <c r="B30" s="225">
        <v>82.2</v>
      </c>
      <c r="C30" s="258">
        <v>6.0179400503354557E-3</v>
      </c>
      <c r="D30" s="225">
        <v>127.37</v>
      </c>
      <c r="E30" s="258">
        <v>5.427165012532504E-3</v>
      </c>
      <c r="F30" s="225">
        <v>186.32999999999998</v>
      </c>
      <c r="G30" s="258">
        <v>6.578286105984015E-3</v>
      </c>
      <c r="H30" s="157">
        <v>395.9</v>
      </c>
      <c r="I30" s="163">
        <v>6.0486020067394468E-3</v>
      </c>
      <c r="J30" s="84"/>
    </row>
    <row r="31" spans="1:15">
      <c r="A31" s="132" t="s">
        <v>6</v>
      </c>
      <c r="B31" s="225">
        <v>3245.0419999999999</v>
      </c>
      <c r="C31" s="258">
        <v>6.586158533826833E-2</v>
      </c>
      <c r="D31" s="225">
        <v>3263.9760000000001</v>
      </c>
      <c r="E31" s="258">
        <v>5.3133504740067637E-2</v>
      </c>
      <c r="F31" s="225">
        <v>3705.2820000000002</v>
      </c>
      <c r="G31" s="258">
        <v>6.6986440354940738E-2</v>
      </c>
      <c r="H31" s="157">
        <v>10214.299999999999</v>
      </c>
      <c r="I31" s="163">
        <v>6.1526643091101237E-2</v>
      </c>
      <c r="J31" s="84"/>
    </row>
    <row r="32" spans="1:15">
      <c r="A32" s="132" t="s">
        <v>25</v>
      </c>
      <c r="B32" s="225">
        <v>230633.86999999997</v>
      </c>
      <c r="C32" s="258">
        <v>7.5342257466958634E-2</v>
      </c>
      <c r="D32" s="225">
        <v>321940.12100000004</v>
      </c>
      <c r="E32" s="258">
        <v>7.8629875995495729E-2</v>
      </c>
      <c r="F32" s="225">
        <v>388265.74899999995</v>
      </c>
      <c r="G32" s="258">
        <v>7.9417381792988087E-2</v>
      </c>
      <c r="H32" s="157">
        <v>940839.74</v>
      </c>
      <c r="I32" s="163">
        <v>7.8113967662048506E-2</v>
      </c>
      <c r="J32" s="84"/>
    </row>
    <row r="33" spans="1:10">
      <c r="A33" s="132" t="s">
        <v>5</v>
      </c>
      <c r="B33" s="225">
        <v>56661.547000000006</v>
      </c>
      <c r="C33" s="258">
        <v>4.3730838238686516E-2</v>
      </c>
      <c r="D33" s="225">
        <v>89264.621999999988</v>
      </c>
      <c r="E33" s="258">
        <v>4.443300203724717E-2</v>
      </c>
      <c r="F33" s="225">
        <v>106222.792</v>
      </c>
      <c r="G33" s="258">
        <v>4.3475845547003379E-2</v>
      </c>
      <c r="H33" s="157">
        <v>252148.96100000001</v>
      </c>
      <c r="I33" s="163">
        <v>4.3867864061306716E-2</v>
      </c>
      <c r="J33" s="84"/>
    </row>
    <row r="34" spans="1:10">
      <c r="A34" s="132" t="s">
        <v>3</v>
      </c>
      <c r="B34" s="225">
        <v>50787.170999999995</v>
      </c>
      <c r="C34" s="258">
        <v>0.40736716958927655</v>
      </c>
      <c r="D34" s="225">
        <v>81778.002999999997</v>
      </c>
      <c r="E34" s="258">
        <v>0.42974133758539274</v>
      </c>
      <c r="F34" s="225">
        <v>98578.244000000006</v>
      </c>
      <c r="G34" s="258">
        <v>0.43037719950383951</v>
      </c>
      <c r="H34" s="157">
        <v>231143.41800000001</v>
      </c>
      <c r="I34" s="163">
        <v>0.42488160938362085</v>
      </c>
      <c r="J34" s="84"/>
    </row>
    <row r="35" spans="1:10" ht="12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3.8995228808048732E-2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5.3680500746520698E-2</v>
      </c>
      <c r="C39" s="23"/>
      <c r="D39" s="10"/>
      <c r="E39" s="10"/>
      <c r="H39" s="87">
        <f>I7</f>
        <v>3.8995228808048732E-2</v>
      </c>
    </row>
    <row r="40" spans="1:10">
      <c r="A40" s="10" t="s">
        <v>116</v>
      </c>
      <c r="B40" s="86">
        <f t="shared" si="0"/>
        <v>6.6084610982877864E-2</v>
      </c>
      <c r="C40" s="23"/>
      <c r="D40" s="10"/>
      <c r="E40" s="10"/>
      <c r="H40" s="87">
        <f>I8</f>
        <v>5.3680500746520698E-2</v>
      </c>
    </row>
    <row r="41" spans="1:10">
      <c r="B41" s="8"/>
      <c r="C41" s="8"/>
      <c r="H41" s="87">
        <f>I9</f>
        <v>6.6084610982877864E-2</v>
      </c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{509E85FF-D2E3-4805-AC8F-C52B23CEDDFB}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9E85FF-D2E3-4805-AC8F-C52B23CEDDFB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3"/>
  <dimension ref="A1:O41"/>
  <sheetViews>
    <sheetView showGridLines="0" zoomScaleNormal="100" zoomScaleSheetLayoutView="100" workbookViewId="0">
      <selection activeCell="M29" sqref="M29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262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2798.491</v>
      </c>
      <c r="C7" s="257">
        <v>7.2889457084501938E-2</v>
      </c>
      <c r="D7" s="223">
        <v>2797.681</v>
      </c>
      <c r="E7" s="257">
        <v>7.2869840250063184E-2</v>
      </c>
      <c r="F7" s="156">
        <v>2798.491</v>
      </c>
      <c r="G7" s="257">
        <v>7.2889735022707333E-2</v>
      </c>
      <c r="H7" s="156">
        <v>2798.491</v>
      </c>
      <c r="I7" s="161">
        <v>7.2889735022707333E-2</v>
      </c>
      <c r="J7" s="10"/>
      <c r="O7" s="55"/>
    </row>
    <row r="8" spans="1:15">
      <c r="A8" s="129" t="s">
        <v>312</v>
      </c>
      <c r="B8" s="223">
        <v>508475.57600000012</v>
      </c>
      <c r="C8" s="257">
        <v>4.4125730577019844E-2</v>
      </c>
      <c r="D8" s="223">
        <v>610430.90799999994</v>
      </c>
      <c r="E8" s="257">
        <v>4.2021547852882889E-2</v>
      </c>
      <c r="F8" s="156">
        <v>655656.46600000001</v>
      </c>
      <c r="G8" s="257">
        <v>4.0074679785283084E-2</v>
      </c>
      <c r="H8" s="156">
        <v>1774562.9500000002</v>
      </c>
      <c r="I8" s="161">
        <v>4.1842224614622024E-2</v>
      </c>
      <c r="J8" s="10"/>
      <c r="O8" s="55"/>
    </row>
    <row r="9" spans="1:15">
      <c r="A9" s="129" t="s">
        <v>313</v>
      </c>
      <c r="B9" s="223">
        <v>296991.56099999999</v>
      </c>
      <c r="C9" s="257">
        <v>4.4602921445331928E-2</v>
      </c>
      <c r="D9" s="223">
        <v>376893.196</v>
      </c>
      <c r="E9" s="257">
        <v>4.1987726215501515E-2</v>
      </c>
      <c r="F9" s="156">
        <v>434960.158</v>
      </c>
      <c r="G9" s="257">
        <v>4.1553959370965746E-2</v>
      </c>
      <c r="H9" s="156">
        <v>1108844.915</v>
      </c>
      <c r="I9" s="162">
        <v>4.2480905454757752E-2</v>
      </c>
      <c r="J9" s="84"/>
      <c r="O9" s="86"/>
    </row>
    <row r="10" spans="1:15">
      <c r="A10" s="132" t="s">
        <v>40</v>
      </c>
      <c r="B10" s="225">
        <v>41192.168999999994</v>
      </c>
      <c r="C10" s="258">
        <v>4.3515854306107417E-2</v>
      </c>
      <c r="D10" s="225">
        <v>45170.945999999996</v>
      </c>
      <c r="E10" s="258">
        <v>3.7559062332210832E-2</v>
      </c>
      <c r="F10" s="157">
        <v>51941.848999999995</v>
      </c>
      <c r="G10" s="258">
        <v>3.7744361177732985E-2</v>
      </c>
      <c r="H10" s="157">
        <v>138304.96399999998</v>
      </c>
      <c r="I10" s="163">
        <v>3.9230839270108529E-2</v>
      </c>
      <c r="J10" s="84"/>
      <c r="O10" s="101"/>
    </row>
    <row r="11" spans="1:15">
      <c r="A11" s="132" t="s">
        <v>39</v>
      </c>
      <c r="B11" s="225">
        <v>700</v>
      </c>
      <c r="C11" s="258">
        <v>1.547477585008249E-2</v>
      </c>
      <c r="D11" s="225">
        <v>507</v>
      </c>
      <c r="E11" s="258">
        <v>9.2356174885579907E-3</v>
      </c>
      <c r="F11" s="157">
        <v>590</v>
      </c>
      <c r="G11" s="258">
        <v>9.5423004843251235E-3</v>
      </c>
      <c r="H11" s="157">
        <v>1797</v>
      </c>
      <c r="I11" s="163">
        <v>1.1095261961944238E-2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157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0</v>
      </c>
      <c r="C13" s="258">
        <v>0</v>
      </c>
      <c r="D13" s="225">
        <v>0</v>
      </c>
      <c r="E13" s="258">
        <v>0</v>
      </c>
      <c r="F13" s="157">
        <v>0</v>
      </c>
      <c r="G13" s="258">
        <v>0</v>
      </c>
      <c r="H13" s="157">
        <v>0</v>
      </c>
      <c r="I13" s="163">
        <v>0</v>
      </c>
      <c r="J13" s="84"/>
      <c r="O13" s="101"/>
    </row>
    <row r="14" spans="1:15">
      <c r="A14" s="132" t="s">
        <v>61</v>
      </c>
      <c r="B14" s="225">
        <v>271.37</v>
      </c>
      <c r="C14" s="258">
        <v>7.3537421786717905E-2</v>
      </c>
      <c r="D14" s="225">
        <v>212.048</v>
      </c>
      <c r="E14" s="258">
        <v>8.7831831831831839E-2</v>
      </c>
      <c r="F14" s="157">
        <v>223.01900000000001</v>
      </c>
      <c r="G14" s="258">
        <v>9.4122686699445041E-2</v>
      </c>
      <c r="H14" s="157">
        <v>706.43700000000001</v>
      </c>
      <c r="I14" s="163">
        <v>8.3365923485324997E-2</v>
      </c>
      <c r="J14" s="84"/>
      <c r="O14" s="101"/>
    </row>
    <row r="15" spans="1:15">
      <c r="A15" s="132" t="s">
        <v>62</v>
      </c>
      <c r="B15" s="225">
        <v>7.1599999999999993</v>
      </c>
      <c r="C15" s="258">
        <v>0.36419125127161744</v>
      </c>
      <c r="D15" s="225">
        <v>4.3149999999999995</v>
      </c>
      <c r="E15" s="258">
        <v>0.40650023551577952</v>
      </c>
      <c r="F15" s="157">
        <v>4.1589999999999998</v>
      </c>
      <c r="G15" s="258">
        <v>0.46422591807121327</v>
      </c>
      <c r="H15" s="157">
        <v>15.633999999999997</v>
      </c>
      <c r="I15" s="163">
        <v>0.39848090941530301</v>
      </c>
      <c r="J15" s="84"/>
      <c r="O15" s="101"/>
    </row>
    <row r="16" spans="1:15">
      <c r="A16" s="132" t="s">
        <v>37</v>
      </c>
      <c r="B16" s="225">
        <v>194461.41</v>
      </c>
      <c r="C16" s="258">
        <v>7.324853631823286E-2</v>
      </c>
      <c r="D16" s="225">
        <v>246385.96400000001</v>
      </c>
      <c r="E16" s="258">
        <v>6.4439590594606105E-2</v>
      </c>
      <c r="F16" s="157">
        <v>286128.96999999997</v>
      </c>
      <c r="G16" s="258">
        <v>6.3548795617537387E-2</v>
      </c>
      <c r="H16" s="157">
        <v>726976.34400000004</v>
      </c>
      <c r="I16" s="163">
        <v>6.6204056346173795E-2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225">
        <v>0</v>
      </c>
      <c r="E17" s="258">
        <v>0</v>
      </c>
      <c r="F17" s="157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157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0</v>
      </c>
      <c r="C19" s="258">
        <v>0</v>
      </c>
      <c r="D19" s="225">
        <v>0</v>
      </c>
      <c r="E19" s="258">
        <v>0</v>
      </c>
      <c r="F19" s="157">
        <v>0</v>
      </c>
      <c r="G19" s="258">
        <v>0</v>
      </c>
      <c r="H19" s="157">
        <v>0</v>
      </c>
      <c r="I19" s="163">
        <v>0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157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0</v>
      </c>
      <c r="C21" s="258">
        <v>0</v>
      </c>
      <c r="D21" s="225">
        <v>0</v>
      </c>
      <c r="E21" s="258">
        <v>0</v>
      </c>
      <c r="F21" s="157">
        <v>0</v>
      </c>
      <c r="G21" s="258">
        <v>0</v>
      </c>
      <c r="H21" s="157">
        <v>0</v>
      </c>
      <c r="I21" s="163">
        <v>0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225">
        <v>0</v>
      </c>
      <c r="E22" s="258">
        <v>0</v>
      </c>
      <c r="F22" s="157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157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0</v>
      </c>
      <c r="C24" s="258">
        <v>0</v>
      </c>
      <c r="D24" s="225">
        <v>0</v>
      </c>
      <c r="E24" s="258">
        <v>0</v>
      </c>
      <c r="F24" s="157">
        <v>0</v>
      </c>
      <c r="G24" s="258">
        <v>0</v>
      </c>
      <c r="H24" s="157">
        <v>0</v>
      </c>
      <c r="I24" s="163">
        <v>0</v>
      </c>
      <c r="J24" s="84"/>
      <c r="O24" s="101"/>
    </row>
    <row r="25" spans="1:15">
      <c r="A25" s="132" t="s">
        <v>30</v>
      </c>
      <c r="B25" s="225">
        <v>60359.452000000005</v>
      </c>
      <c r="C25" s="258">
        <v>3.3444662349627466E-2</v>
      </c>
      <c r="D25" s="225">
        <v>84612.922999999995</v>
      </c>
      <c r="E25" s="258">
        <v>3.4245041065403763E-2</v>
      </c>
      <c r="F25" s="157">
        <v>96072.161000000022</v>
      </c>
      <c r="G25" s="258">
        <v>3.2730477839182891E-2</v>
      </c>
      <c r="H25" s="157">
        <v>241044.53600000002</v>
      </c>
      <c r="I25" s="163">
        <v>3.3428197014808154E-2</v>
      </c>
      <c r="J25" s="84"/>
      <c r="O25" s="81"/>
    </row>
    <row r="26" spans="1:15" ht="13.5" customHeight="1">
      <c r="A26" s="130" t="s">
        <v>315</v>
      </c>
      <c r="B26" s="223">
        <v>267056.35199999996</v>
      </c>
      <c r="C26" s="257">
        <v>4.4732447913602771E-2</v>
      </c>
      <c r="D26" s="223">
        <v>347665.80699999997</v>
      </c>
      <c r="E26" s="257">
        <v>4.251904943224117E-2</v>
      </c>
      <c r="F26" s="156">
        <v>414591.77400000003</v>
      </c>
      <c r="G26" s="257">
        <v>4.3138272508067302E-2</v>
      </c>
      <c r="H26" s="156">
        <v>1029313.933</v>
      </c>
      <c r="I26" s="162">
        <v>4.3325756094953836E-2</v>
      </c>
      <c r="J26" s="10"/>
      <c r="O26" s="8"/>
    </row>
    <row r="27" spans="1:15" ht="12.75" customHeight="1">
      <c r="A27" s="132" t="s">
        <v>26</v>
      </c>
      <c r="B27" s="225">
        <v>17449.085999999999</v>
      </c>
      <c r="C27" s="258">
        <v>1.4034616919418407E-2</v>
      </c>
      <c r="D27" s="225">
        <v>23283.854999999996</v>
      </c>
      <c r="E27" s="258">
        <v>1.507557458046269E-2</v>
      </c>
      <c r="F27" s="157">
        <v>26831.829000000002</v>
      </c>
      <c r="G27" s="258">
        <v>1.63206510375466E-2</v>
      </c>
      <c r="H27" s="157">
        <v>67564.76999999999</v>
      </c>
      <c r="I27" s="163">
        <v>1.5245425461615445E-2</v>
      </c>
      <c r="J27" s="84"/>
      <c r="O27" s="8"/>
    </row>
    <row r="28" spans="1:15" ht="12.75" customHeight="1">
      <c r="A28" s="132" t="s">
        <v>0</v>
      </c>
      <c r="B28" s="225">
        <v>6605.96</v>
      </c>
      <c r="C28" s="258">
        <v>4.6562192297182441E-2</v>
      </c>
      <c r="D28" s="225">
        <v>8996.32</v>
      </c>
      <c r="E28" s="258">
        <v>4.8312906819435709E-2</v>
      </c>
      <c r="F28" s="157">
        <v>10501.54</v>
      </c>
      <c r="G28" s="258">
        <v>4.4520094708250163E-2</v>
      </c>
      <c r="H28" s="157">
        <v>26103.82</v>
      </c>
      <c r="I28" s="163">
        <v>4.6286117730140935E-2</v>
      </c>
      <c r="J28" s="84"/>
      <c r="O28" s="8"/>
    </row>
    <row r="29" spans="1:15" ht="12.75" customHeight="1">
      <c r="A29" s="132" t="s">
        <v>1</v>
      </c>
      <c r="B29" s="225">
        <v>2657.8049999999998</v>
      </c>
      <c r="C29" s="258">
        <v>6.5658321634358988E-2</v>
      </c>
      <c r="D29" s="225">
        <v>2831.4669999999996</v>
      </c>
      <c r="E29" s="258">
        <v>4.1958695328546111E-2</v>
      </c>
      <c r="F29" s="157">
        <v>3057.681</v>
      </c>
      <c r="G29" s="258">
        <v>3.5569557634540498E-2</v>
      </c>
      <c r="H29" s="157">
        <v>8546.9529999999995</v>
      </c>
      <c r="I29" s="163">
        <v>4.4073496804329038E-2</v>
      </c>
      <c r="J29" s="84"/>
      <c r="O29" s="8"/>
    </row>
    <row r="30" spans="1:15" ht="12.75" customHeight="1">
      <c r="A30" s="132" t="s">
        <v>2</v>
      </c>
      <c r="B30" s="225">
        <v>1287.5909999999999</v>
      </c>
      <c r="C30" s="258">
        <v>9.4265759700139659E-2</v>
      </c>
      <c r="D30" s="225">
        <v>2150.989</v>
      </c>
      <c r="E30" s="258">
        <v>9.1652447539783938E-2</v>
      </c>
      <c r="F30" s="157">
        <v>1814.432</v>
      </c>
      <c r="G30" s="258">
        <v>6.4057601115508983E-2</v>
      </c>
      <c r="H30" s="157">
        <v>5253.0119999999997</v>
      </c>
      <c r="I30" s="163">
        <v>8.02560720500793E-2</v>
      </c>
      <c r="J30" s="84"/>
    </row>
    <row r="31" spans="1:15">
      <c r="A31" s="132" t="s">
        <v>6</v>
      </c>
      <c r="B31" s="225">
        <v>701.01</v>
      </c>
      <c r="C31" s="258">
        <v>1.4227744953063622E-2</v>
      </c>
      <c r="D31" s="225">
        <v>508.51</v>
      </c>
      <c r="E31" s="258">
        <v>8.2779157982080121E-3</v>
      </c>
      <c r="F31" s="157">
        <v>498.65</v>
      </c>
      <c r="G31" s="258">
        <v>9.0149112761164201E-3</v>
      </c>
      <c r="H31" s="157">
        <v>1708.17</v>
      </c>
      <c r="I31" s="163">
        <v>1.0289296959059986E-2</v>
      </c>
      <c r="J31" s="84"/>
    </row>
    <row r="32" spans="1:15">
      <c r="A32" s="132" t="s">
        <v>25</v>
      </c>
      <c r="B32" s="225">
        <v>161662.38399999996</v>
      </c>
      <c r="C32" s="258">
        <v>5.2811015823696371E-2</v>
      </c>
      <c r="D32" s="225">
        <v>208613.057</v>
      </c>
      <c r="E32" s="258">
        <v>5.0951148157614312E-2</v>
      </c>
      <c r="F32" s="157">
        <v>250372.09</v>
      </c>
      <c r="G32" s="258">
        <v>5.1212078101275871E-2</v>
      </c>
      <c r="H32" s="157">
        <v>620647.53099999996</v>
      </c>
      <c r="I32" s="163">
        <v>5.1529754861400996E-2</v>
      </c>
      <c r="J32" s="84"/>
    </row>
    <row r="33" spans="1:10">
      <c r="A33" s="132" t="s">
        <v>5</v>
      </c>
      <c r="B33" s="225">
        <v>63149.585999999996</v>
      </c>
      <c r="C33" s="258">
        <v>4.8738244478323589E-2</v>
      </c>
      <c r="D33" s="225">
        <v>82627.753999999986</v>
      </c>
      <c r="E33" s="258">
        <v>4.11293867554288E-2</v>
      </c>
      <c r="F33" s="157">
        <v>98051.476000000024</v>
      </c>
      <c r="G33" s="258">
        <v>4.0131413851668574E-2</v>
      </c>
      <c r="H33" s="157">
        <v>243828.81599999999</v>
      </c>
      <c r="I33" s="163">
        <v>4.2420358632837545E-2</v>
      </c>
      <c r="J33" s="84"/>
    </row>
    <row r="34" spans="1:10">
      <c r="A34" s="132" t="s">
        <v>3</v>
      </c>
      <c r="B34" s="225">
        <v>13542.93</v>
      </c>
      <c r="C34" s="258">
        <v>0.10862871377588056</v>
      </c>
      <c r="D34" s="225">
        <v>18653.855</v>
      </c>
      <c r="E34" s="258">
        <v>9.802553626583381E-2</v>
      </c>
      <c r="F34" s="157">
        <v>23464.076000000001</v>
      </c>
      <c r="G34" s="258">
        <v>0.10244048694786298</v>
      </c>
      <c r="H34" s="157">
        <v>55660.861000000004</v>
      </c>
      <c r="I34" s="163">
        <v>0.10231429649170462</v>
      </c>
      <c r="J34" s="84"/>
    </row>
    <row r="35" spans="1:10" ht="11.45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7.2889735022707333E-2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4.1842224614622024E-2</v>
      </c>
      <c r="C39" s="23"/>
      <c r="D39" s="10"/>
      <c r="E39" s="10"/>
      <c r="H39" s="87"/>
    </row>
    <row r="40" spans="1:10">
      <c r="A40" s="10" t="s">
        <v>116</v>
      </c>
      <c r="B40" s="86">
        <f t="shared" si="0"/>
        <v>4.2480905454757752E-2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{DDC7855E-897A-4F10-AF75-4E27822A60E4}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C7855E-897A-4F10-AF75-4E27822A60E4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4"/>
  <dimension ref="A1:O41"/>
  <sheetViews>
    <sheetView showGridLines="0" zoomScaleNormal="100" zoomScaleSheetLayoutView="100" workbookViewId="0">
      <selection activeCell="O41" sqref="O41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263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642.43910000000017</v>
      </c>
      <c r="C7" s="257">
        <v>1.6732959730389008E-2</v>
      </c>
      <c r="D7" s="223">
        <v>642.43910000000017</v>
      </c>
      <c r="E7" s="257">
        <v>1.673329968191312E-2</v>
      </c>
      <c r="F7" s="156">
        <v>642.54070000000024</v>
      </c>
      <c r="G7" s="257">
        <v>1.67356698178786E-2</v>
      </c>
      <c r="H7" s="156">
        <v>642.54070000000024</v>
      </c>
      <c r="I7" s="161">
        <v>1.67356698178786E-2</v>
      </c>
      <c r="J7" s="10"/>
      <c r="O7" s="55"/>
    </row>
    <row r="8" spans="1:15">
      <c r="A8" s="129" t="s">
        <v>312</v>
      </c>
      <c r="B8" s="223">
        <v>285868.95299999998</v>
      </c>
      <c r="C8" s="257">
        <v>2.4807831478640664E-2</v>
      </c>
      <c r="D8" s="223">
        <v>403237.19999999972</v>
      </c>
      <c r="E8" s="257">
        <v>2.7758508086327929E-2</v>
      </c>
      <c r="F8" s="156">
        <v>449587.27999999985</v>
      </c>
      <c r="G8" s="257">
        <v>2.747943048812455E-2</v>
      </c>
      <c r="H8" s="156">
        <v>1138693.4329999995</v>
      </c>
      <c r="I8" s="161">
        <v>2.684912721229812E-2</v>
      </c>
      <c r="J8" s="10"/>
      <c r="O8" s="55"/>
    </row>
    <row r="9" spans="1:15">
      <c r="A9" s="129" t="s">
        <v>313</v>
      </c>
      <c r="B9" s="223">
        <v>141441.55800000002</v>
      </c>
      <c r="C9" s="257">
        <v>2.1242040276623755E-2</v>
      </c>
      <c r="D9" s="223">
        <v>195315.054</v>
      </c>
      <c r="E9" s="257">
        <v>2.175904234980643E-2</v>
      </c>
      <c r="F9" s="156">
        <v>226480.726</v>
      </c>
      <c r="G9" s="257">
        <v>2.1636857338346891E-2</v>
      </c>
      <c r="H9" s="156">
        <v>563237.33799999999</v>
      </c>
      <c r="I9" s="162">
        <v>2.1578159200168617E-2</v>
      </c>
      <c r="J9" s="84"/>
      <c r="O9" s="86"/>
    </row>
    <row r="10" spans="1:15">
      <c r="A10" s="132" t="s">
        <v>40</v>
      </c>
      <c r="B10" s="225">
        <v>59475.064999999995</v>
      </c>
      <c r="C10" s="258">
        <v>6.2830104027449207E-2</v>
      </c>
      <c r="D10" s="225">
        <v>83298.949000000008</v>
      </c>
      <c r="E10" s="258">
        <v>6.9262007877777282E-2</v>
      </c>
      <c r="F10" s="157">
        <v>98139.323999999993</v>
      </c>
      <c r="G10" s="258">
        <v>7.1314482678399821E-2</v>
      </c>
      <c r="H10" s="157">
        <v>240913.33799999999</v>
      </c>
      <c r="I10" s="163">
        <v>6.8336176575002266E-2</v>
      </c>
      <c r="J10" s="84"/>
      <c r="O10" s="101"/>
    </row>
    <row r="11" spans="1:15">
      <c r="A11" s="132" t="s">
        <v>39</v>
      </c>
      <c r="B11" s="225">
        <v>4132.7969999999996</v>
      </c>
      <c r="C11" s="258">
        <v>9.1363010298419089E-2</v>
      </c>
      <c r="D11" s="225">
        <v>5132.3909999999996</v>
      </c>
      <c r="E11" s="258">
        <v>9.3492702322914456E-2</v>
      </c>
      <c r="F11" s="157">
        <v>5904.2950000000001</v>
      </c>
      <c r="G11" s="258">
        <v>9.5492469556098997E-2</v>
      </c>
      <c r="H11" s="157">
        <v>15169.482999999998</v>
      </c>
      <c r="I11" s="163">
        <v>9.3661317591686014E-2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157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77.787999999999997</v>
      </c>
      <c r="C13" s="258">
        <v>1.8515234700141409E-2</v>
      </c>
      <c r="D13" s="225">
        <v>6</v>
      </c>
      <c r="E13" s="258">
        <v>6.3674124321605264E-3</v>
      </c>
      <c r="F13" s="157">
        <v>2</v>
      </c>
      <c r="G13" s="258">
        <v>1.6548756774647305E-3</v>
      </c>
      <c r="H13" s="157">
        <v>85.787999999999997</v>
      </c>
      <c r="I13" s="163">
        <v>1.3505359213305113E-2</v>
      </c>
      <c r="J13" s="84"/>
      <c r="O13" s="101"/>
    </row>
    <row r="14" spans="1:15">
      <c r="A14" s="132" t="s">
        <v>61</v>
      </c>
      <c r="B14" s="225">
        <v>250.69</v>
      </c>
      <c r="C14" s="258">
        <v>6.7933435043344176E-2</v>
      </c>
      <c r="D14" s="225">
        <v>55.68</v>
      </c>
      <c r="E14" s="258">
        <v>2.3063063063063063E-2</v>
      </c>
      <c r="F14" s="157">
        <v>37.25</v>
      </c>
      <c r="G14" s="258">
        <v>1.5720947899301528E-2</v>
      </c>
      <c r="H14" s="157">
        <v>343.62</v>
      </c>
      <c r="I14" s="163">
        <v>4.0550252362245146E-2</v>
      </c>
      <c r="J14" s="84"/>
      <c r="O14" s="101"/>
    </row>
    <row r="15" spans="1:15">
      <c r="A15" s="132" t="s">
        <v>62</v>
      </c>
      <c r="B15" s="225">
        <v>8.5</v>
      </c>
      <c r="C15" s="258">
        <v>0.43234994913530012</v>
      </c>
      <c r="D15" s="225">
        <v>5.3</v>
      </c>
      <c r="E15" s="258">
        <v>0.49929345266132835</v>
      </c>
      <c r="F15" s="157">
        <v>2.8</v>
      </c>
      <c r="G15" s="258">
        <v>0.31253488112512556</v>
      </c>
      <c r="H15" s="157">
        <v>16.600000000000001</v>
      </c>
      <c r="I15" s="163">
        <v>0.42310241117398179</v>
      </c>
      <c r="J15" s="84"/>
      <c r="O15" s="101"/>
    </row>
    <row r="16" spans="1:15">
      <c r="A16" s="132" t="s">
        <v>37</v>
      </c>
      <c r="B16" s="225">
        <v>1114</v>
      </c>
      <c r="C16" s="258">
        <v>4.1961471666029481E-4</v>
      </c>
      <c r="D16" s="225">
        <v>26316.433000000001</v>
      </c>
      <c r="E16" s="258">
        <v>6.8827791197975125E-3</v>
      </c>
      <c r="F16" s="157">
        <v>36640.891000000003</v>
      </c>
      <c r="G16" s="258">
        <v>8.137884442122257E-3</v>
      </c>
      <c r="H16" s="157">
        <v>64071.324000000008</v>
      </c>
      <c r="I16" s="163">
        <v>5.8348274731068244E-3</v>
      </c>
      <c r="J16" s="84"/>
      <c r="O16" s="101"/>
    </row>
    <row r="17" spans="1:15">
      <c r="A17" s="132" t="s">
        <v>72</v>
      </c>
      <c r="B17" s="225">
        <v>3417.4</v>
      </c>
      <c r="C17" s="258">
        <v>3.4233463526144918E-2</v>
      </c>
      <c r="D17" s="225">
        <v>2767.34</v>
      </c>
      <c r="E17" s="258">
        <v>2.5227778762333383E-2</v>
      </c>
      <c r="F17" s="157">
        <v>6131.95</v>
      </c>
      <c r="G17" s="258">
        <v>5.9602014315680768E-2</v>
      </c>
      <c r="H17" s="157">
        <v>12316.689999999999</v>
      </c>
      <c r="I17" s="163">
        <v>3.9425765611973418E-2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157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1521.211</v>
      </c>
      <c r="C19" s="258">
        <v>1.0644229718169395E-2</v>
      </c>
      <c r="D19" s="225">
        <v>1222.5940000000001</v>
      </c>
      <c r="E19" s="258">
        <v>8.4064436580101945E-3</v>
      </c>
      <c r="F19" s="157">
        <v>1013.332</v>
      </c>
      <c r="G19" s="258">
        <v>5.7319432040459032E-3</v>
      </c>
      <c r="H19" s="157">
        <v>3757.1370000000002</v>
      </c>
      <c r="I19" s="163">
        <v>8.0774967673185611E-3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157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1073.788</v>
      </c>
      <c r="C21" s="258">
        <v>4.1042160703947048E-3</v>
      </c>
      <c r="D21" s="225">
        <v>999.13800000000003</v>
      </c>
      <c r="E21" s="258">
        <v>3.3226189404869481E-3</v>
      </c>
      <c r="F21" s="157">
        <v>992.80399999999997</v>
      </c>
      <c r="G21" s="258">
        <v>2.9178077814346003E-3</v>
      </c>
      <c r="H21" s="157">
        <v>3065.73</v>
      </c>
      <c r="I21" s="163">
        <v>3.3965722091472039E-3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225">
        <v>0</v>
      </c>
      <c r="E22" s="258">
        <v>0</v>
      </c>
      <c r="F22" s="157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157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15</v>
      </c>
      <c r="C24" s="258">
        <v>1.9683747785578377E-3</v>
      </c>
      <c r="D24" s="225">
        <v>20</v>
      </c>
      <c r="E24" s="258">
        <v>1.1203050187256181E-3</v>
      </c>
      <c r="F24" s="157">
        <v>32</v>
      </c>
      <c r="G24" s="258">
        <v>1.4759383081771179E-3</v>
      </c>
      <c r="H24" s="157">
        <v>67</v>
      </c>
      <c r="I24" s="163">
        <v>1.4208791704712295E-3</v>
      </c>
      <c r="J24" s="84"/>
      <c r="O24" s="101"/>
    </row>
    <row r="25" spans="1:15">
      <c r="A25" s="132" t="s">
        <v>30</v>
      </c>
      <c r="B25" s="225">
        <v>70355.319000000032</v>
      </c>
      <c r="C25" s="258">
        <v>3.8983287794848283E-2</v>
      </c>
      <c r="D25" s="225">
        <v>75491.229000000007</v>
      </c>
      <c r="E25" s="258">
        <v>3.0553255289180823E-2</v>
      </c>
      <c r="F25" s="157">
        <v>77584.079999999987</v>
      </c>
      <c r="G25" s="258">
        <v>2.6431840240518704E-2</v>
      </c>
      <c r="H25" s="157">
        <v>223430.62800000003</v>
      </c>
      <c r="I25" s="163">
        <v>3.0985489967407152E-2</v>
      </c>
      <c r="J25" s="84"/>
      <c r="O25" s="81"/>
    </row>
    <row r="26" spans="1:15" ht="13.5" customHeight="1">
      <c r="A26" s="130" t="s">
        <v>315</v>
      </c>
      <c r="B26" s="223">
        <v>128914.75099999996</v>
      </c>
      <c r="C26" s="257">
        <v>2.1593466477077352E-2</v>
      </c>
      <c r="D26" s="223">
        <v>176529.859</v>
      </c>
      <c r="E26" s="257">
        <v>2.1589358659845327E-2</v>
      </c>
      <c r="F26" s="156">
        <v>209208.11700000003</v>
      </c>
      <c r="G26" s="257">
        <v>2.1768103778261719E-2</v>
      </c>
      <c r="H26" s="156">
        <v>514652.72700000001</v>
      </c>
      <c r="I26" s="162">
        <v>2.1662699598961773E-2</v>
      </c>
      <c r="J26" s="10"/>
      <c r="O26" s="8"/>
    </row>
    <row r="27" spans="1:15" ht="12.75" customHeight="1">
      <c r="A27" s="132" t="s">
        <v>26</v>
      </c>
      <c r="B27" s="225">
        <v>12710.687999999998</v>
      </c>
      <c r="C27" s="258">
        <v>1.0223437311401211E-2</v>
      </c>
      <c r="D27" s="225">
        <v>17938.274999999998</v>
      </c>
      <c r="E27" s="258">
        <v>1.1614477182036623E-2</v>
      </c>
      <c r="F27" s="157">
        <v>18336.010000000002</v>
      </c>
      <c r="G27" s="258">
        <v>1.1153008638768712E-2</v>
      </c>
      <c r="H27" s="157">
        <v>48984.972999999998</v>
      </c>
      <c r="I27" s="163">
        <v>1.1053049608705028E-2</v>
      </c>
      <c r="J27" s="84"/>
      <c r="O27" s="8"/>
    </row>
    <row r="28" spans="1:15" ht="12.75" customHeight="1">
      <c r="A28" s="132" t="s">
        <v>0</v>
      </c>
      <c r="B28" s="225">
        <v>3562.62</v>
      </c>
      <c r="C28" s="258">
        <v>2.5111171960137225E-2</v>
      </c>
      <c r="D28" s="225">
        <v>2949.11</v>
      </c>
      <c r="E28" s="258">
        <v>1.5837595442388226E-2</v>
      </c>
      <c r="F28" s="157">
        <v>6341.37</v>
      </c>
      <c r="G28" s="258">
        <v>2.6883523081381998E-2</v>
      </c>
      <c r="H28" s="157">
        <v>12853.099999999999</v>
      </c>
      <c r="I28" s="163">
        <v>2.279053792882706E-2</v>
      </c>
      <c r="J28" s="84"/>
      <c r="O28" s="8"/>
    </row>
    <row r="29" spans="1:15" ht="12.75" customHeight="1">
      <c r="A29" s="132" t="s">
        <v>1</v>
      </c>
      <c r="B29" s="225">
        <v>197.32000000000002</v>
      </c>
      <c r="C29" s="258">
        <v>4.874586369162417E-3</v>
      </c>
      <c r="D29" s="225">
        <v>381.06</v>
      </c>
      <c r="E29" s="258">
        <v>5.6468185721026531E-3</v>
      </c>
      <c r="F29" s="157">
        <v>487.63</v>
      </c>
      <c r="G29" s="258">
        <v>5.6725287527806152E-3</v>
      </c>
      <c r="H29" s="157">
        <v>1066.01</v>
      </c>
      <c r="I29" s="163">
        <v>5.497021959566503E-3</v>
      </c>
      <c r="J29" s="84"/>
      <c r="O29" s="8"/>
    </row>
    <row r="30" spans="1:15" ht="12.75" customHeight="1">
      <c r="A30" s="132" t="s">
        <v>2</v>
      </c>
      <c r="B30" s="225">
        <v>226.77</v>
      </c>
      <c r="C30" s="258">
        <v>1.6602047022075076E-2</v>
      </c>
      <c r="D30" s="225">
        <v>560.26</v>
      </c>
      <c r="E30" s="258">
        <v>2.3872367668379219E-2</v>
      </c>
      <c r="F30" s="157">
        <v>572.19000000000005</v>
      </c>
      <c r="G30" s="258">
        <v>2.0200877620259725E-2</v>
      </c>
      <c r="H30" s="157">
        <v>1359.22</v>
      </c>
      <c r="I30" s="163">
        <v>2.0766306692600128E-2</v>
      </c>
      <c r="J30" s="84"/>
    </row>
    <row r="31" spans="1:15">
      <c r="A31" s="132" t="s">
        <v>6</v>
      </c>
      <c r="B31" s="225">
        <v>4895.2910000000002</v>
      </c>
      <c r="C31" s="258">
        <v>9.9355147314628564E-2</v>
      </c>
      <c r="D31" s="225">
        <v>7340.4009999999998</v>
      </c>
      <c r="E31" s="258">
        <v>0.11949267743619964</v>
      </c>
      <c r="F31" s="157">
        <v>5340.6219999999994</v>
      </c>
      <c r="G31" s="258">
        <v>9.6551155097313601E-2</v>
      </c>
      <c r="H31" s="157">
        <v>17576.313999999998</v>
      </c>
      <c r="I31" s="163">
        <v>0.1058723160995003</v>
      </c>
      <c r="J31" s="84"/>
    </row>
    <row r="32" spans="1:15">
      <c r="A32" s="132" t="s">
        <v>25</v>
      </c>
      <c r="B32" s="225">
        <v>77204.960999999981</v>
      </c>
      <c r="C32" s="258">
        <v>2.5220909874982798E-2</v>
      </c>
      <c r="D32" s="225">
        <v>104234.807</v>
      </c>
      <c r="E32" s="258">
        <v>2.5458056993227101E-2</v>
      </c>
      <c r="F32" s="157">
        <v>127145.69200000001</v>
      </c>
      <c r="G32" s="258">
        <v>2.6006872846509238E-2</v>
      </c>
      <c r="H32" s="157">
        <v>308585.45999999996</v>
      </c>
      <c r="I32" s="163">
        <v>2.5620553234091025E-2</v>
      </c>
      <c r="J32" s="84"/>
    </row>
    <row r="33" spans="1:10">
      <c r="A33" s="132" t="s">
        <v>5</v>
      </c>
      <c r="B33" s="225">
        <v>28913.526999999995</v>
      </c>
      <c r="C33" s="258">
        <v>2.2315182678420246E-2</v>
      </c>
      <c r="D33" s="225">
        <v>42353.521000000008</v>
      </c>
      <c r="E33" s="258">
        <v>2.108219407323084E-2</v>
      </c>
      <c r="F33" s="157">
        <v>49394.429999999993</v>
      </c>
      <c r="G33" s="258">
        <v>2.0216608593401214E-2</v>
      </c>
      <c r="H33" s="157">
        <v>120661.478</v>
      </c>
      <c r="I33" s="163">
        <v>2.0992199584516039E-2</v>
      </c>
      <c r="J33" s="84"/>
    </row>
    <row r="34" spans="1:10">
      <c r="A34" s="132" t="s">
        <v>3</v>
      </c>
      <c r="B34" s="225">
        <v>1203.5740000000001</v>
      </c>
      <c r="C34" s="258">
        <v>9.653944571380909E-3</v>
      </c>
      <c r="D34" s="225">
        <v>772.42499999999995</v>
      </c>
      <c r="E34" s="258">
        <v>4.059073840240352E-3</v>
      </c>
      <c r="F34" s="157">
        <v>1590.173</v>
      </c>
      <c r="G34" s="258">
        <v>6.9424466768409762E-3</v>
      </c>
      <c r="H34" s="157">
        <v>3566.172</v>
      </c>
      <c r="I34" s="163">
        <v>6.5552413813436206E-3</v>
      </c>
      <c r="J34" s="84"/>
    </row>
    <row r="35" spans="1:10" ht="11.45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1.67356698178786E-2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2.684912721229812E-2</v>
      </c>
      <c r="C39" s="23"/>
      <c r="D39" s="10"/>
      <c r="E39" s="10"/>
      <c r="H39" s="87"/>
    </row>
    <row r="40" spans="1:10">
      <c r="A40" s="10" t="s">
        <v>116</v>
      </c>
      <c r="B40" s="86">
        <f t="shared" si="0"/>
        <v>2.1578159200168617E-2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I10:I25 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{5A266521-9702-49CC-8735-2801FAA5A20F}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266521-9702-49CC-8735-2801FAA5A20F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I10:I25 C10:C25 C27:C34 E10:E25 E27:E34 G10:G25 G27:G34 I10:I25 I27:I34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5"/>
  <dimension ref="A1:O42"/>
  <sheetViews>
    <sheetView showGridLines="0" zoomScaleNormal="100" zoomScaleSheetLayoutView="100" workbookViewId="0">
      <selection activeCell="N28" sqref="N28"/>
    </sheetView>
  </sheetViews>
  <sheetFormatPr defaultColWidth="9.140625" defaultRowHeight="12"/>
  <cols>
    <col min="1" max="1" width="33.2851562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264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959.98909999999967</v>
      </c>
      <c r="C7" s="257">
        <v>2.5003862548080239E-2</v>
      </c>
      <c r="D7" s="223">
        <v>959.99509999999964</v>
      </c>
      <c r="E7" s="257">
        <v>2.5004526812686435E-2</v>
      </c>
      <c r="F7" s="156">
        <v>961.42709999999965</v>
      </c>
      <c r="G7" s="257">
        <v>2.5041412162000849E-2</v>
      </c>
      <c r="H7" s="156">
        <v>961.42709999999965</v>
      </c>
      <c r="I7" s="161">
        <v>2.5041412162000849E-2</v>
      </c>
      <c r="J7" s="10"/>
      <c r="O7" s="55"/>
    </row>
    <row r="8" spans="1:15">
      <c r="A8" s="129" t="s">
        <v>312</v>
      </c>
      <c r="B8" s="223">
        <v>435297.90700000018</v>
      </c>
      <c r="C8" s="257">
        <v>3.7775340786521172E-2</v>
      </c>
      <c r="D8" s="223">
        <v>509231.58799999999</v>
      </c>
      <c r="E8" s="257">
        <v>3.5055072184093185E-2</v>
      </c>
      <c r="F8" s="156">
        <v>543059.27700000023</v>
      </c>
      <c r="G8" s="257">
        <v>3.3192575317639514E-2</v>
      </c>
      <c r="H8" s="156">
        <v>1487588.7720000003</v>
      </c>
      <c r="I8" s="161">
        <v>3.507569203572844E-2</v>
      </c>
      <c r="J8" s="10"/>
      <c r="O8" s="55"/>
    </row>
    <row r="9" spans="1:15">
      <c r="A9" s="129" t="s">
        <v>313</v>
      </c>
      <c r="B9" s="223">
        <v>239536.30699999997</v>
      </c>
      <c r="C9" s="257">
        <v>3.5974150404987137E-2</v>
      </c>
      <c r="D9" s="223">
        <v>306376.77500000002</v>
      </c>
      <c r="E9" s="257">
        <v>3.4131855613249946E-2</v>
      </c>
      <c r="F9" s="156">
        <v>335258.79300000001</v>
      </c>
      <c r="G9" s="257">
        <v>3.2028980141857066E-2</v>
      </c>
      <c r="H9" s="156">
        <v>881171.875</v>
      </c>
      <c r="I9" s="162">
        <v>3.3758534313400014E-2</v>
      </c>
      <c r="J9" s="84"/>
      <c r="O9" s="86"/>
    </row>
    <row r="10" spans="1:15">
      <c r="A10" s="132" t="s">
        <v>40</v>
      </c>
      <c r="B10" s="225">
        <v>96372.76999999999</v>
      </c>
      <c r="C10" s="258">
        <v>0.10180923996490691</v>
      </c>
      <c r="D10" s="225">
        <v>98185.16</v>
      </c>
      <c r="E10" s="258">
        <v>8.163970142529435E-2</v>
      </c>
      <c r="F10" s="157">
        <v>93206.099999999991</v>
      </c>
      <c r="G10" s="258">
        <v>6.7729677901298788E-2</v>
      </c>
      <c r="H10" s="157">
        <v>287764.02999999997</v>
      </c>
      <c r="I10" s="163">
        <v>8.1625590883698806E-2</v>
      </c>
      <c r="J10" s="84"/>
      <c r="O10" s="101"/>
    </row>
    <row r="11" spans="1:15">
      <c r="A11" s="132" t="s">
        <v>39</v>
      </c>
      <c r="B11" s="225">
        <v>3342</v>
      </c>
      <c r="C11" s="258">
        <v>7.3881001272822405E-2</v>
      </c>
      <c r="D11" s="225">
        <v>4098</v>
      </c>
      <c r="E11" s="258">
        <v>7.4650020647161031E-2</v>
      </c>
      <c r="F11" s="157">
        <v>3895</v>
      </c>
      <c r="G11" s="258">
        <v>6.299535658719721E-2</v>
      </c>
      <c r="H11" s="157">
        <v>11335</v>
      </c>
      <c r="I11" s="163">
        <v>6.998597347726096E-2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157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60.4</v>
      </c>
      <c r="C13" s="258">
        <v>1.437651277688771E-2</v>
      </c>
      <c r="D13" s="225">
        <v>7.9</v>
      </c>
      <c r="E13" s="258">
        <v>8.3837597023446939E-3</v>
      </c>
      <c r="F13" s="157">
        <v>1.5</v>
      </c>
      <c r="G13" s="258">
        <v>1.2411567580985479E-3</v>
      </c>
      <c r="H13" s="157">
        <v>69.8</v>
      </c>
      <c r="I13" s="163">
        <v>1.0988414149865912E-2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225">
        <v>0</v>
      </c>
      <c r="E14" s="258">
        <v>0</v>
      </c>
      <c r="F14" s="157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1</v>
      </c>
      <c r="C15" s="258">
        <v>5.0864699898270603E-2</v>
      </c>
      <c r="D15" s="225">
        <v>0</v>
      </c>
      <c r="E15" s="258">
        <v>0</v>
      </c>
      <c r="F15" s="157">
        <v>0</v>
      </c>
      <c r="G15" s="258">
        <v>0</v>
      </c>
      <c r="H15" s="157">
        <v>1</v>
      </c>
      <c r="I15" s="163">
        <v>2.5488097058673598E-2</v>
      </c>
      <c r="J15" s="84"/>
      <c r="O15" s="101"/>
    </row>
    <row r="16" spans="1:15">
      <c r="A16" s="132" t="s">
        <v>37</v>
      </c>
      <c r="B16" s="225">
        <v>56281.8</v>
      </c>
      <c r="C16" s="258">
        <v>2.1199884703888134E-2</v>
      </c>
      <c r="D16" s="225">
        <v>93638.92</v>
      </c>
      <c r="E16" s="258">
        <v>2.4490249243747802E-2</v>
      </c>
      <c r="F16" s="157">
        <v>117780.34</v>
      </c>
      <c r="G16" s="258">
        <v>2.6158828847089706E-2</v>
      </c>
      <c r="H16" s="157">
        <v>267701.06</v>
      </c>
      <c r="I16" s="163">
        <v>2.4378917149703638E-2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225">
        <v>0</v>
      </c>
      <c r="E17" s="258">
        <v>0</v>
      </c>
      <c r="F17" s="157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157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0</v>
      </c>
      <c r="C19" s="258">
        <v>0</v>
      </c>
      <c r="D19" s="225">
        <v>0</v>
      </c>
      <c r="E19" s="258">
        <v>0</v>
      </c>
      <c r="F19" s="157">
        <v>0</v>
      </c>
      <c r="G19" s="258">
        <v>0</v>
      </c>
      <c r="H19" s="157">
        <v>0</v>
      </c>
      <c r="I19" s="163">
        <v>0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157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0</v>
      </c>
      <c r="C21" s="258">
        <v>0</v>
      </c>
      <c r="D21" s="225">
        <v>0</v>
      </c>
      <c r="E21" s="258">
        <v>0</v>
      </c>
      <c r="F21" s="157">
        <v>0</v>
      </c>
      <c r="G21" s="258">
        <v>0</v>
      </c>
      <c r="H21" s="157">
        <v>0</v>
      </c>
      <c r="I21" s="163">
        <v>0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225">
        <v>0</v>
      </c>
      <c r="E22" s="258">
        <v>0</v>
      </c>
      <c r="F22" s="157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157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760.97</v>
      </c>
      <c r="C24" s="258">
        <v>9.9858277015943853E-2</v>
      </c>
      <c r="D24" s="225">
        <v>445.7</v>
      </c>
      <c r="E24" s="258">
        <v>2.4965997342300397E-2</v>
      </c>
      <c r="F24" s="157">
        <v>727.7</v>
      </c>
      <c r="G24" s="258">
        <v>3.3563759589390271E-2</v>
      </c>
      <c r="H24" s="157">
        <v>1934.3700000000001</v>
      </c>
      <c r="I24" s="163">
        <v>4.1022478223648247E-2</v>
      </c>
      <c r="J24" s="84"/>
      <c r="O24" s="101"/>
    </row>
    <row r="25" spans="1:15">
      <c r="A25" s="132" t="s">
        <v>30</v>
      </c>
      <c r="B25" s="225">
        <v>82717.366999999998</v>
      </c>
      <c r="C25" s="258">
        <v>4.5832994139264498E-2</v>
      </c>
      <c r="D25" s="225">
        <v>110001.09500000002</v>
      </c>
      <c r="E25" s="258">
        <v>4.4520291723220355E-2</v>
      </c>
      <c r="F25" s="157">
        <v>119648.15300000001</v>
      </c>
      <c r="G25" s="258">
        <v>4.0762497475888601E-2</v>
      </c>
      <c r="H25" s="157">
        <v>312366.61499999999</v>
      </c>
      <c r="I25" s="163">
        <v>4.3319184580349612E-2</v>
      </c>
      <c r="J25" s="84"/>
      <c r="O25" s="81"/>
    </row>
    <row r="26" spans="1:15" ht="13.5" customHeight="1">
      <c r="A26" s="130" t="s">
        <v>316</v>
      </c>
      <c r="B26" s="223">
        <v>97169.099999999991</v>
      </c>
      <c r="C26" s="257"/>
      <c r="D26" s="223">
        <v>134642.20000000001</v>
      </c>
      <c r="E26" s="257"/>
      <c r="F26" s="156">
        <v>158915.5</v>
      </c>
      <c r="G26" s="257"/>
      <c r="H26" s="156">
        <v>390726.8</v>
      </c>
      <c r="I26" s="162"/>
      <c r="J26" s="10"/>
      <c r="O26" s="8"/>
    </row>
    <row r="27" spans="1:15" ht="13.5" customHeight="1">
      <c r="A27" s="130" t="s">
        <v>315</v>
      </c>
      <c r="B27" s="223">
        <v>272367.41700000002</v>
      </c>
      <c r="C27" s="257">
        <v>4.5622061422882866E-2</v>
      </c>
      <c r="D27" s="223">
        <v>367795.67499999999</v>
      </c>
      <c r="E27" s="257">
        <v>4.4980904568189269E-2</v>
      </c>
      <c r="F27" s="156">
        <v>423211.45499999996</v>
      </c>
      <c r="G27" s="257">
        <v>4.403515028333789E-2</v>
      </c>
      <c r="H27" s="156">
        <v>1063374.5469999998</v>
      </c>
      <c r="I27" s="162">
        <v>4.4759431290923773E-2</v>
      </c>
      <c r="J27" s="10"/>
      <c r="O27" s="8"/>
    </row>
    <row r="28" spans="1:15" ht="12.75" customHeight="1">
      <c r="A28" s="132" t="s">
        <v>26</v>
      </c>
      <c r="B28" s="225">
        <v>52824.519</v>
      </c>
      <c r="C28" s="258">
        <v>4.2487720452380098E-2</v>
      </c>
      <c r="D28" s="225">
        <v>64775.811999999998</v>
      </c>
      <c r="E28" s="258">
        <v>4.1940330963924584E-2</v>
      </c>
      <c r="F28" s="157">
        <v>59426.992000000006</v>
      </c>
      <c r="G28" s="258">
        <v>3.6146891016750053E-2</v>
      </c>
      <c r="H28" s="157">
        <v>177027.323</v>
      </c>
      <c r="I28" s="163">
        <v>3.9944735362317102E-2</v>
      </c>
      <c r="J28" s="84"/>
      <c r="O28" s="8"/>
    </row>
    <row r="29" spans="1:15" ht="12.75" customHeight="1">
      <c r="A29" s="132" t="s">
        <v>0</v>
      </c>
      <c r="B29" s="225">
        <v>847.47</v>
      </c>
      <c r="C29" s="258">
        <v>5.9734029733896667E-3</v>
      </c>
      <c r="D29" s="225">
        <v>1110.51</v>
      </c>
      <c r="E29" s="258">
        <v>5.9637680909584755E-3</v>
      </c>
      <c r="F29" s="157">
        <v>1322.81</v>
      </c>
      <c r="G29" s="258">
        <v>5.6079038389627031E-3</v>
      </c>
      <c r="H29" s="157">
        <v>3280.79</v>
      </c>
      <c r="I29" s="163">
        <v>5.8173490388712876E-3</v>
      </c>
      <c r="J29" s="84"/>
      <c r="O29" s="8"/>
    </row>
    <row r="30" spans="1:15" ht="12.75" customHeight="1">
      <c r="A30" s="132" t="s">
        <v>1</v>
      </c>
      <c r="B30" s="225">
        <v>1467.2</v>
      </c>
      <c r="C30" s="258">
        <v>3.624565741351661E-2</v>
      </c>
      <c r="D30" s="225">
        <v>1997.7</v>
      </c>
      <c r="E30" s="258">
        <v>2.9603341892325278E-2</v>
      </c>
      <c r="F30" s="157">
        <v>2372.6</v>
      </c>
      <c r="G30" s="258">
        <v>2.7600110163130423E-2</v>
      </c>
      <c r="H30" s="157">
        <v>5837.5</v>
      </c>
      <c r="I30" s="163">
        <v>3.0101843030524537E-2</v>
      </c>
      <c r="J30" s="84"/>
      <c r="O30" s="8"/>
    </row>
    <row r="31" spans="1:15" ht="12.75" customHeight="1">
      <c r="A31" s="132" t="s">
        <v>2</v>
      </c>
      <c r="B31" s="225">
        <v>494</v>
      </c>
      <c r="C31" s="258">
        <v>3.6166209061626708E-2</v>
      </c>
      <c r="D31" s="225">
        <v>756</v>
      </c>
      <c r="E31" s="258">
        <v>3.2212740437108998E-2</v>
      </c>
      <c r="F31" s="157">
        <v>1193</v>
      </c>
      <c r="G31" s="258">
        <v>4.2118259670686047E-2</v>
      </c>
      <c r="H31" s="157">
        <v>2443</v>
      </c>
      <c r="I31" s="163">
        <v>3.7324411978945364E-2</v>
      </c>
      <c r="J31" s="84"/>
    </row>
    <row r="32" spans="1:15">
      <c r="A32" s="132" t="s">
        <v>6</v>
      </c>
      <c r="B32" s="225">
        <v>66</v>
      </c>
      <c r="C32" s="258">
        <v>1.3395403302409368E-3</v>
      </c>
      <c r="D32" s="225">
        <v>98</v>
      </c>
      <c r="E32" s="258">
        <v>1.5953191642728464E-3</v>
      </c>
      <c r="F32" s="157">
        <v>557</v>
      </c>
      <c r="G32" s="258">
        <v>1.0069799620569229E-2</v>
      </c>
      <c r="H32" s="157">
        <v>721</v>
      </c>
      <c r="I32" s="163">
        <v>4.3430004668635145E-3</v>
      </c>
      <c r="J32" s="84"/>
    </row>
    <row r="33" spans="1:10">
      <c r="A33" s="132" t="s">
        <v>25</v>
      </c>
      <c r="B33" s="225">
        <v>128132.01300000001</v>
      </c>
      <c r="C33" s="258">
        <v>4.185749089327466E-2</v>
      </c>
      <c r="D33" s="225">
        <v>175990.758</v>
      </c>
      <c r="E33" s="258">
        <v>4.2983556802146126E-2</v>
      </c>
      <c r="F33" s="157">
        <v>207859.20899999997</v>
      </c>
      <c r="G33" s="258">
        <v>4.251632857870629E-2</v>
      </c>
      <c r="H33" s="157">
        <v>511981.98</v>
      </c>
      <c r="I33" s="163">
        <v>4.2507711068063052E-2</v>
      </c>
      <c r="J33" s="84"/>
    </row>
    <row r="34" spans="1:10">
      <c r="A34" s="132" t="s">
        <v>5</v>
      </c>
      <c r="B34" s="225">
        <v>84545.464000000022</v>
      </c>
      <c r="C34" s="258">
        <v>6.5251377799457097E-2</v>
      </c>
      <c r="D34" s="225">
        <v>118618.15900000001</v>
      </c>
      <c r="E34" s="258">
        <v>5.9044230316703854E-2</v>
      </c>
      <c r="F34" s="157">
        <v>144581.408</v>
      </c>
      <c r="G34" s="258">
        <v>5.9175614242716182E-2</v>
      </c>
      <c r="H34" s="157">
        <v>347745.03100000002</v>
      </c>
      <c r="I34" s="163">
        <v>6.0499284579256664E-2</v>
      </c>
      <c r="J34" s="84"/>
    </row>
    <row r="35" spans="1:10">
      <c r="A35" s="132" t="s">
        <v>3</v>
      </c>
      <c r="B35" s="225">
        <v>3990.7509999999993</v>
      </c>
      <c r="C35" s="258">
        <v>3.2010070799288561E-2</v>
      </c>
      <c r="D35" s="225">
        <v>4448.7359999999999</v>
      </c>
      <c r="E35" s="258">
        <v>2.3377995170709778E-2</v>
      </c>
      <c r="F35" s="157">
        <v>5898.4360000000006</v>
      </c>
      <c r="G35" s="258">
        <v>2.5751649290208792E-2</v>
      </c>
      <c r="H35" s="157">
        <v>14337.922999999999</v>
      </c>
      <c r="I35" s="163">
        <v>2.6355584131140745E-2</v>
      </c>
      <c r="J35" s="84"/>
    </row>
    <row r="36" spans="1:10" ht="12" customHeight="1">
      <c r="A36" s="151" t="s">
        <v>322</v>
      </c>
      <c r="B36" s="64"/>
      <c r="C36" s="8"/>
      <c r="E36" s="10"/>
      <c r="F36" s="10"/>
      <c r="G36" s="10"/>
      <c r="I36" s="3"/>
    </row>
    <row r="37" spans="1:10">
      <c r="A37" s="151"/>
      <c r="B37" s="64" t="s">
        <v>202</v>
      </c>
    </row>
    <row r="38" spans="1:10">
      <c r="A38" s="10" t="s">
        <v>163</v>
      </c>
      <c r="B38" s="86">
        <f>+I7</f>
        <v>2.5041412162000849E-2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3.507569203572844E-2</v>
      </c>
      <c r="C39" s="23"/>
      <c r="D39" s="10"/>
      <c r="E39" s="10"/>
    </row>
    <row r="40" spans="1:10">
      <c r="A40" s="10" t="s">
        <v>116</v>
      </c>
      <c r="B40" s="86">
        <f t="shared" si="0"/>
        <v>3.3758534313400014E-2</v>
      </c>
      <c r="C40" s="23"/>
      <c r="D40" s="10"/>
      <c r="E40" s="10"/>
      <c r="H40" s="87"/>
    </row>
    <row r="41" spans="1:10">
      <c r="B41" s="1"/>
      <c r="C41" s="1"/>
      <c r="H41" s="87"/>
    </row>
    <row r="42" spans="1:10">
      <c r="B42" s="8"/>
      <c r="C42" s="8"/>
      <c r="H42" s="87"/>
    </row>
  </sheetData>
  <mergeCells count="5">
    <mergeCell ref="B5:C5"/>
    <mergeCell ref="D5:E5"/>
    <mergeCell ref="F5:G5"/>
    <mergeCell ref="H5:I5"/>
    <mergeCell ref="A5:A6"/>
  </mergeCells>
  <conditionalFormatting sqref="C10:C25 C28:C35 E10:E25 E28:E35 G10:G25 G28:G35 I10:I25 I28:I35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{22CC47AD-DA4E-4964-99B9-A52F197068DC}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CC47AD-DA4E-4964-99B9-A52F197068D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6"/>
  <dimension ref="A1:O41"/>
  <sheetViews>
    <sheetView showGridLines="0" tabSelected="1" zoomScaleNormal="100" zoomScaleSheetLayoutView="100" workbookViewId="0">
      <selection activeCell="Q19" sqref="Q19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265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463.87940000000015</v>
      </c>
      <c r="C7" s="257">
        <v>1.2082196304610063E-2</v>
      </c>
      <c r="D7" s="223">
        <v>463.32440000000014</v>
      </c>
      <c r="E7" s="257">
        <v>1.2067985954065665E-2</v>
      </c>
      <c r="F7" s="156">
        <v>463.05840000000012</v>
      </c>
      <c r="G7" s="257">
        <v>1.2060858539848378E-2</v>
      </c>
      <c r="H7" s="156">
        <v>463.05840000000012</v>
      </c>
      <c r="I7" s="161">
        <v>1.2060858539848378E-2</v>
      </c>
      <c r="J7" s="10"/>
      <c r="O7" s="55"/>
    </row>
    <row r="8" spans="1:15">
      <c r="A8" s="129" t="s">
        <v>312</v>
      </c>
      <c r="B8" s="223">
        <v>196135.52799999999</v>
      </c>
      <c r="C8" s="257">
        <v>1.7020726016365294E-2</v>
      </c>
      <c r="D8" s="223">
        <v>243393.89599999998</v>
      </c>
      <c r="E8" s="257">
        <v>1.6755030116960595E-2</v>
      </c>
      <c r="F8" s="156">
        <v>285740.01999999996</v>
      </c>
      <c r="G8" s="257">
        <v>1.7464846908625438E-2</v>
      </c>
      <c r="H8" s="156">
        <v>725269.4439999999</v>
      </c>
      <c r="I8" s="161">
        <v>1.7101048447996745E-2</v>
      </c>
      <c r="J8" s="10"/>
      <c r="O8" s="55"/>
    </row>
    <row r="9" spans="1:15">
      <c r="A9" s="129" t="s">
        <v>313</v>
      </c>
      <c r="B9" s="223">
        <v>163003.421</v>
      </c>
      <c r="C9" s="257">
        <v>2.4480253774562196E-2</v>
      </c>
      <c r="D9" s="223">
        <v>214835.98199999999</v>
      </c>
      <c r="E9" s="257">
        <v>2.393376821123195E-2</v>
      </c>
      <c r="F9" s="156">
        <v>253113.56200000003</v>
      </c>
      <c r="G9" s="257">
        <v>2.418122781624615E-2</v>
      </c>
      <c r="H9" s="156">
        <v>630952.96500000008</v>
      </c>
      <c r="I9" s="162">
        <v>2.4172409405479472E-2</v>
      </c>
      <c r="J9" s="84"/>
      <c r="O9" s="86"/>
    </row>
    <row r="10" spans="1:15">
      <c r="A10" s="132" t="s">
        <v>40</v>
      </c>
      <c r="B10" s="225">
        <v>479.29400000000004</v>
      </c>
      <c r="C10" s="258">
        <v>5.0633138239919949E-4</v>
      </c>
      <c r="D10" s="225">
        <v>417.57600000000002</v>
      </c>
      <c r="E10" s="258">
        <v>3.4720908905550203E-4</v>
      </c>
      <c r="F10" s="157">
        <v>639.82099999999991</v>
      </c>
      <c r="G10" s="258">
        <v>4.6493598857249571E-4</v>
      </c>
      <c r="H10" s="157">
        <v>1536.691</v>
      </c>
      <c r="I10" s="163">
        <v>4.358894712471952E-4</v>
      </c>
      <c r="J10" s="84"/>
      <c r="O10" s="101"/>
    </row>
    <row r="11" spans="1:15">
      <c r="A11" s="132" t="s">
        <v>39</v>
      </c>
      <c r="B11" s="225">
        <v>705.09</v>
      </c>
      <c r="C11" s="258">
        <v>1.5587299577335236E-2</v>
      </c>
      <c r="D11" s="225">
        <v>716.79</v>
      </c>
      <c r="E11" s="258">
        <v>1.3057195778350062E-2</v>
      </c>
      <c r="F11" s="157">
        <v>769.2</v>
      </c>
      <c r="G11" s="258">
        <v>1.2440572089055739E-2</v>
      </c>
      <c r="H11" s="157">
        <v>2191.08</v>
      </c>
      <c r="I11" s="163">
        <v>1.3528439944116183E-2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157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33</v>
      </c>
      <c r="C13" s="258">
        <v>7.85471724565057E-3</v>
      </c>
      <c r="D13" s="225">
        <v>2.1</v>
      </c>
      <c r="E13" s="258">
        <v>2.2285943512561843E-3</v>
      </c>
      <c r="F13" s="157">
        <v>0</v>
      </c>
      <c r="G13" s="258">
        <v>0</v>
      </c>
      <c r="H13" s="157">
        <v>35.1</v>
      </c>
      <c r="I13" s="163">
        <v>5.5256925022964696E-3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225">
        <v>0</v>
      </c>
      <c r="E14" s="258">
        <v>0</v>
      </c>
      <c r="F14" s="157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225">
        <v>0</v>
      </c>
      <c r="E15" s="258">
        <v>0</v>
      </c>
      <c r="F15" s="157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4905.8320000000003</v>
      </c>
      <c r="C16" s="258">
        <v>1.847898837219935E-3</v>
      </c>
      <c r="D16" s="225">
        <v>7108.22</v>
      </c>
      <c r="E16" s="258">
        <v>1.8590782495077154E-3</v>
      </c>
      <c r="F16" s="157">
        <v>7814.9669999999996</v>
      </c>
      <c r="G16" s="258">
        <v>1.7356919176719483E-3</v>
      </c>
      <c r="H16" s="157">
        <v>19829.019</v>
      </c>
      <c r="I16" s="163">
        <v>1.8057829556629298E-3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225">
        <v>0</v>
      </c>
      <c r="E17" s="258">
        <v>0</v>
      </c>
      <c r="F17" s="157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157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286</v>
      </c>
      <c r="C19" s="258">
        <v>2.0012014765844102E-3</v>
      </c>
      <c r="D19" s="225">
        <v>312.3</v>
      </c>
      <c r="E19" s="258">
        <v>2.1473460154365098E-3</v>
      </c>
      <c r="F19" s="157">
        <v>332.7</v>
      </c>
      <c r="G19" s="258">
        <v>1.8819276446278928E-3</v>
      </c>
      <c r="H19" s="157">
        <v>931</v>
      </c>
      <c r="I19" s="163">
        <v>2.0015638211685069E-3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157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40422</v>
      </c>
      <c r="C21" s="258">
        <v>0.15450035015989633</v>
      </c>
      <c r="D21" s="225">
        <v>26487</v>
      </c>
      <c r="E21" s="258">
        <v>8.8082134676769161E-2</v>
      </c>
      <c r="F21" s="157">
        <v>60909</v>
      </c>
      <c r="G21" s="258">
        <v>0.17900890221977359</v>
      </c>
      <c r="H21" s="157">
        <v>127818</v>
      </c>
      <c r="I21" s="163">
        <v>0.14161164441381899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225">
        <v>0</v>
      </c>
      <c r="E22" s="258">
        <v>0</v>
      </c>
      <c r="F22" s="157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157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0</v>
      </c>
      <c r="C24" s="258">
        <v>0</v>
      </c>
      <c r="D24" s="225">
        <v>246.39499999999998</v>
      </c>
      <c r="E24" s="258">
        <v>1.3801877754444931E-2</v>
      </c>
      <c r="F24" s="157">
        <v>823.6099999999999</v>
      </c>
      <c r="G24" s="258">
        <v>3.7987423437429876E-2</v>
      </c>
      <c r="H24" s="157">
        <v>1070.0049999999999</v>
      </c>
      <c r="I24" s="163">
        <v>2.2691758459702505E-2</v>
      </c>
      <c r="J24" s="84"/>
      <c r="O24" s="101"/>
    </row>
    <row r="25" spans="1:15">
      <c r="A25" s="132" t="s">
        <v>30</v>
      </c>
      <c r="B25" s="225">
        <v>116172.205</v>
      </c>
      <c r="C25" s="258">
        <v>6.4370037200415647E-2</v>
      </c>
      <c r="D25" s="225">
        <v>179545.601</v>
      </c>
      <c r="E25" s="258">
        <v>7.2666754218591395E-2</v>
      </c>
      <c r="F25" s="157">
        <v>181824.26400000002</v>
      </c>
      <c r="G25" s="258">
        <v>6.1945052359941591E-2</v>
      </c>
      <c r="H25" s="157">
        <v>477542.07</v>
      </c>
      <c r="I25" s="163">
        <v>6.6225813136952028E-2</v>
      </c>
      <c r="J25" s="84"/>
      <c r="O25" s="81"/>
    </row>
    <row r="26" spans="1:15" ht="13.5" customHeight="1">
      <c r="A26" s="130" t="s">
        <v>315</v>
      </c>
      <c r="B26" s="223">
        <v>150883.79399999999</v>
      </c>
      <c r="C26" s="257">
        <v>2.5273323047982663E-2</v>
      </c>
      <c r="D26" s="223">
        <v>200293.25899999996</v>
      </c>
      <c r="E26" s="257">
        <v>2.4495589755726774E-2</v>
      </c>
      <c r="F26" s="156">
        <v>240625.79300000001</v>
      </c>
      <c r="G26" s="257">
        <v>2.5037112846584827E-2</v>
      </c>
      <c r="H26" s="156">
        <v>591802.8459999999</v>
      </c>
      <c r="I26" s="162">
        <v>2.4910092965870229E-2</v>
      </c>
      <c r="J26" s="10"/>
      <c r="O26" s="8"/>
    </row>
    <row r="27" spans="1:15" ht="12.75" customHeight="1">
      <c r="A27" s="132" t="s">
        <v>26</v>
      </c>
      <c r="B27" s="225">
        <v>16551.937999999998</v>
      </c>
      <c r="C27" s="258">
        <v>1.3313024481853345E-2</v>
      </c>
      <c r="D27" s="225">
        <v>20576.141</v>
      </c>
      <c r="E27" s="258">
        <v>1.3322413673492477E-2</v>
      </c>
      <c r="F27" s="157">
        <v>22988.818000000003</v>
      </c>
      <c r="G27" s="258">
        <v>1.3983112233745603E-2</v>
      </c>
      <c r="H27" s="157">
        <v>60116.896999999997</v>
      </c>
      <c r="I27" s="163">
        <v>1.3564875188609585E-2</v>
      </c>
      <c r="J27" s="84"/>
      <c r="O27" s="8"/>
    </row>
    <row r="28" spans="1:15" ht="12.75" customHeight="1">
      <c r="A28" s="132" t="s">
        <v>0</v>
      </c>
      <c r="B28" s="225">
        <v>250</v>
      </c>
      <c r="C28" s="258">
        <v>1.7621281500789605E-3</v>
      </c>
      <c r="D28" s="225">
        <v>384</v>
      </c>
      <c r="E28" s="258">
        <v>2.0621938991346811E-3</v>
      </c>
      <c r="F28" s="157">
        <v>463</v>
      </c>
      <c r="G28" s="258">
        <v>1.9628362935264565E-3</v>
      </c>
      <c r="H28" s="157">
        <v>1097</v>
      </c>
      <c r="I28" s="163">
        <v>1.9451509836477807E-3</v>
      </c>
      <c r="J28" s="84"/>
      <c r="O28" s="8"/>
    </row>
    <row r="29" spans="1:15" ht="12.75" customHeight="1">
      <c r="A29" s="132" t="s">
        <v>1</v>
      </c>
      <c r="B29" s="225">
        <v>610</v>
      </c>
      <c r="C29" s="258">
        <v>1.5069418635663256E-2</v>
      </c>
      <c r="D29" s="225">
        <v>1088</v>
      </c>
      <c r="E29" s="258">
        <v>1.6122759162461784E-2</v>
      </c>
      <c r="F29" s="157">
        <v>1357</v>
      </c>
      <c r="G29" s="258">
        <v>1.5785783314240912E-2</v>
      </c>
      <c r="H29" s="157">
        <v>3055</v>
      </c>
      <c r="I29" s="163">
        <v>1.575351271233447E-2</v>
      </c>
      <c r="J29" s="84"/>
      <c r="O29" s="8"/>
    </row>
    <row r="30" spans="1:15" ht="12.75" customHeight="1">
      <c r="A30" s="132" t="s">
        <v>2</v>
      </c>
      <c r="B30" s="225">
        <v>155</v>
      </c>
      <c r="C30" s="258">
        <v>1.1347697175206759E-2</v>
      </c>
      <c r="D30" s="225">
        <v>288.39999999999998</v>
      </c>
      <c r="E30" s="258">
        <v>1.2288563944526766E-2</v>
      </c>
      <c r="F30" s="157">
        <v>378.8</v>
      </c>
      <c r="G30" s="258">
        <v>1.3373341796526298E-2</v>
      </c>
      <c r="H30" s="157">
        <v>822.2</v>
      </c>
      <c r="I30" s="163">
        <v>1.2561658423695816E-2</v>
      </c>
      <c r="J30" s="84"/>
    </row>
    <row r="31" spans="1:15">
      <c r="A31" s="132" t="s">
        <v>6</v>
      </c>
      <c r="B31" s="225">
        <v>705.09</v>
      </c>
      <c r="C31" s="258">
        <v>1.4310552900751243E-2</v>
      </c>
      <c r="D31" s="225">
        <v>716.79</v>
      </c>
      <c r="E31" s="258">
        <v>1.166845738529728E-2</v>
      </c>
      <c r="F31" s="157">
        <v>769.2</v>
      </c>
      <c r="G31" s="258">
        <v>1.3906085939213378E-2</v>
      </c>
      <c r="H31" s="157">
        <v>2191.08</v>
      </c>
      <c r="I31" s="163">
        <v>1.3198143499216794E-2</v>
      </c>
      <c r="J31" s="84"/>
    </row>
    <row r="32" spans="1:15">
      <c r="A32" s="132" t="s">
        <v>25</v>
      </c>
      <c r="B32" s="225">
        <v>84773.005999999994</v>
      </c>
      <c r="C32" s="258">
        <v>2.7693198940381258E-2</v>
      </c>
      <c r="D32" s="225">
        <v>111008.09499999999</v>
      </c>
      <c r="E32" s="258">
        <v>2.7112348461676223E-2</v>
      </c>
      <c r="F32" s="157">
        <v>133237.70499999999</v>
      </c>
      <c r="G32" s="258">
        <v>2.7252956807185477E-2</v>
      </c>
      <c r="H32" s="157">
        <v>329018.80599999998</v>
      </c>
      <c r="I32" s="163">
        <v>2.7317048036352942E-2</v>
      </c>
      <c r="J32" s="84"/>
    </row>
    <row r="33" spans="1:10">
      <c r="A33" s="132" t="s">
        <v>5</v>
      </c>
      <c r="B33" s="225">
        <v>43443.771000000001</v>
      </c>
      <c r="C33" s="258">
        <v>3.3529485562396315E-2</v>
      </c>
      <c r="D33" s="225">
        <v>60093.902999999998</v>
      </c>
      <c r="E33" s="258">
        <v>2.9912774563982739E-2</v>
      </c>
      <c r="F33" s="157">
        <v>73736.284000000014</v>
      </c>
      <c r="G33" s="258">
        <v>3.0179467457360536E-2</v>
      </c>
      <c r="H33" s="157">
        <v>177273.95800000001</v>
      </c>
      <c r="I33" s="163">
        <v>3.084141160174678E-2</v>
      </c>
      <c r="J33" s="84"/>
    </row>
    <row r="34" spans="1:10">
      <c r="A34" s="132" t="s">
        <v>3</v>
      </c>
      <c r="B34" s="225">
        <v>4394.9889999999996</v>
      </c>
      <c r="C34" s="258">
        <v>3.5252489832639129E-2</v>
      </c>
      <c r="D34" s="225">
        <v>6137.93</v>
      </c>
      <c r="E34" s="258">
        <v>3.2254666920706172E-2</v>
      </c>
      <c r="F34" s="157">
        <v>7694.9859999999999</v>
      </c>
      <c r="G34" s="258">
        <v>3.3595105679720287E-2</v>
      </c>
      <c r="H34" s="157">
        <v>18227.904999999999</v>
      </c>
      <c r="I34" s="163">
        <v>3.3506044338635452E-2</v>
      </c>
      <c r="J34" s="84"/>
    </row>
    <row r="35" spans="1:10" ht="12.6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1.2060858539848378E-2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1.7101048447996745E-2</v>
      </c>
      <c r="C39" s="23"/>
      <c r="D39" s="10"/>
      <c r="E39" s="10"/>
      <c r="H39" s="87">
        <f>I7</f>
        <v>1.2060858539848378E-2</v>
      </c>
    </row>
    <row r="40" spans="1:10">
      <c r="A40" s="10" t="s">
        <v>116</v>
      </c>
      <c r="B40" s="86">
        <f t="shared" si="0"/>
        <v>2.4172409405479472E-2</v>
      </c>
      <c r="C40" s="23"/>
      <c r="D40" s="10"/>
      <c r="E40" s="10"/>
      <c r="H40" s="87">
        <f>I8</f>
        <v>1.7101048447996745E-2</v>
      </c>
    </row>
    <row r="41" spans="1:10">
      <c r="B41" s="8"/>
      <c r="C41" s="8"/>
      <c r="H41" s="87">
        <f>I9</f>
        <v>2.4172409405479472E-2</v>
      </c>
    </row>
  </sheetData>
  <mergeCells count="5">
    <mergeCell ref="B5:C5"/>
    <mergeCell ref="D5:E5"/>
    <mergeCell ref="F5:G5"/>
    <mergeCell ref="H5:I5"/>
    <mergeCell ref="A5:A6"/>
  </mergeCells>
  <conditionalFormatting sqref="I10:I25 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{AEE0A819-629A-42C9-B789-AFD16ED22035}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E0A819-629A-42C9-B789-AFD16ED22035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I10:I25 C10:C25 C27:C34 E10:E25 E27:E34 G10:G25 G27:G34 I10:I25 I27:I34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7"/>
  <dimension ref="A1:O41"/>
  <sheetViews>
    <sheetView showGridLines="0" zoomScaleNormal="100" zoomScaleSheetLayoutView="100" workbookViewId="0">
      <selection activeCell="M41" sqref="M41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266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5067.0448999999944</v>
      </c>
      <c r="C7" s="257">
        <v>0.13197617994261693</v>
      </c>
      <c r="D7" s="223">
        <v>5067.0448999999944</v>
      </c>
      <c r="E7" s="257">
        <v>0.13197886120787072</v>
      </c>
      <c r="F7" s="156">
        <v>5067.5198999999948</v>
      </c>
      <c r="G7" s="257">
        <v>0.13198905507764577</v>
      </c>
      <c r="H7" s="156">
        <v>5067.5198999999948</v>
      </c>
      <c r="I7" s="161">
        <v>0.13198905507764577</v>
      </c>
      <c r="J7" s="10"/>
      <c r="O7" s="55"/>
    </row>
    <row r="8" spans="1:15">
      <c r="A8" s="129" t="s">
        <v>312</v>
      </c>
      <c r="B8" s="223">
        <v>1844389.8479999998</v>
      </c>
      <c r="C8" s="257">
        <v>0.1600569493466458</v>
      </c>
      <c r="D8" s="223">
        <v>2387453.6419999991</v>
      </c>
      <c r="E8" s="257">
        <v>0.16435029116160432</v>
      </c>
      <c r="F8" s="156">
        <v>2608338.1249999977</v>
      </c>
      <c r="G8" s="257">
        <v>0.15942543168806417</v>
      </c>
      <c r="H8" s="156">
        <v>6840181.6149999965</v>
      </c>
      <c r="I8" s="161">
        <v>0.16128388995140347</v>
      </c>
      <c r="J8" s="10"/>
      <c r="O8" s="55"/>
    </row>
    <row r="9" spans="1:15">
      <c r="A9" s="129" t="s">
        <v>313</v>
      </c>
      <c r="B9" s="223">
        <v>973324.38099999994</v>
      </c>
      <c r="C9" s="257">
        <v>0.14617624406697982</v>
      </c>
      <c r="D9" s="223">
        <v>1258142.094</v>
      </c>
      <c r="E9" s="257">
        <v>0.14016311873953219</v>
      </c>
      <c r="F9" s="156">
        <v>1514682.5669999998</v>
      </c>
      <c r="G9" s="257">
        <v>0.14470534068784316</v>
      </c>
      <c r="H9" s="156">
        <v>3746149.0419999999</v>
      </c>
      <c r="I9" s="162">
        <v>0.14351853998684147</v>
      </c>
      <c r="J9" s="84"/>
      <c r="O9" s="86"/>
    </row>
    <row r="10" spans="1:15">
      <c r="A10" s="132" t="s">
        <v>40</v>
      </c>
      <c r="B10" s="225">
        <v>110984.516</v>
      </c>
      <c r="C10" s="258">
        <v>0.11724524699075321</v>
      </c>
      <c r="D10" s="225">
        <v>101338.568</v>
      </c>
      <c r="E10" s="258">
        <v>8.4261719738368698E-2</v>
      </c>
      <c r="F10" s="157">
        <v>113410.45600000002</v>
      </c>
      <c r="G10" s="258">
        <v>8.241149083074413E-2</v>
      </c>
      <c r="H10" s="157">
        <v>325733.54000000004</v>
      </c>
      <c r="I10" s="163">
        <v>9.2395817062816854E-2</v>
      </c>
      <c r="J10" s="84"/>
      <c r="O10" s="101"/>
    </row>
    <row r="11" spans="1:15">
      <c r="A11" s="132" t="s">
        <v>39</v>
      </c>
      <c r="B11" s="225">
        <v>305.89999999999998</v>
      </c>
      <c r="C11" s="258">
        <v>6.7624770464860488E-3</v>
      </c>
      <c r="D11" s="225">
        <v>1209.069</v>
      </c>
      <c r="E11" s="258">
        <v>2.2024652467994711E-2</v>
      </c>
      <c r="F11" s="157">
        <v>1457.7329999999999</v>
      </c>
      <c r="G11" s="258">
        <v>2.3576485274435111E-2</v>
      </c>
      <c r="H11" s="157">
        <v>2972.7020000000002</v>
      </c>
      <c r="I11" s="163">
        <v>1.835442817183949E-2</v>
      </c>
      <c r="J11" s="84"/>
      <c r="O11" s="101"/>
    </row>
    <row r="12" spans="1:15">
      <c r="A12" s="132" t="s">
        <v>38</v>
      </c>
      <c r="B12" s="225">
        <v>470068.05099999998</v>
      </c>
      <c r="C12" s="258">
        <v>0.96264272550267593</v>
      </c>
      <c r="D12" s="225">
        <v>623188.103</v>
      </c>
      <c r="E12" s="258">
        <v>0.97080190545569522</v>
      </c>
      <c r="F12" s="157">
        <v>704903.13899999997</v>
      </c>
      <c r="G12" s="258">
        <v>0.99836937505084677</v>
      </c>
      <c r="H12" s="157">
        <v>1798159.2930000001</v>
      </c>
      <c r="I12" s="163">
        <v>0.97923187973609283</v>
      </c>
      <c r="J12" s="84"/>
      <c r="O12" s="101"/>
    </row>
    <row r="13" spans="1:15">
      <c r="A13" s="132" t="s">
        <v>60</v>
      </c>
      <c r="B13" s="225">
        <v>0</v>
      </c>
      <c r="C13" s="258">
        <v>0</v>
      </c>
      <c r="D13" s="225">
        <v>0</v>
      </c>
      <c r="E13" s="258">
        <v>0</v>
      </c>
      <c r="F13" s="157">
        <v>0</v>
      </c>
      <c r="G13" s="258">
        <v>0</v>
      </c>
      <c r="H13" s="157">
        <v>0</v>
      </c>
      <c r="I13" s="163">
        <v>0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225">
        <v>0</v>
      </c>
      <c r="E14" s="258">
        <v>0</v>
      </c>
      <c r="F14" s="157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225">
        <v>0</v>
      </c>
      <c r="E15" s="258">
        <v>0</v>
      </c>
      <c r="F15" s="157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11981.55</v>
      </c>
      <c r="C16" s="258">
        <v>4.5131370811500489E-3</v>
      </c>
      <c r="D16" s="225">
        <v>19065.46</v>
      </c>
      <c r="E16" s="258">
        <v>4.9863653633201227E-3</v>
      </c>
      <c r="F16" s="157">
        <v>50644.94</v>
      </c>
      <c r="G16" s="258">
        <v>1.1248161768179029E-2</v>
      </c>
      <c r="H16" s="157">
        <v>81691.95</v>
      </c>
      <c r="I16" s="163">
        <v>7.4394971796067303E-3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225">
        <v>0</v>
      </c>
      <c r="E17" s="258">
        <v>0</v>
      </c>
      <c r="F17" s="157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157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56831.19</v>
      </c>
      <c r="C19" s="258">
        <v>0.39765965504912293</v>
      </c>
      <c r="D19" s="225">
        <v>56448.46</v>
      </c>
      <c r="E19" s="258">
        <v>0.38813440812848921</v>
      </c>
      <c r="F19" s="157">
        <v>61383.229999999996</v>
      </c>
      <c r="G19" s="258">
        <v>0.34721610295627353</v>
      </c>
      <c r="H19" s="157">
        <v>174662.88</v>
      </c>
      <c r="I19" s="163">
        <v>0.37550902417733228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157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4643</v>
      </c>
      <c r="C21" s="258">
        <v>1.7746403586967462E-2</v>
      </c>
      <c r="D21" s="225">
        <v>2724</v>
      </c>
      <c r="E21" s="258">
        <v>9.0586225265042921E-3</v>
      </c>
      <c r="F21" s="157">
        <v>4027</v>
      </c>
      <c r="G21" s="258">
        <v>1.183517787583162E-2</v>
      </c>
      <c r="H21" s="157">
        <v>11394</v>
      </c>
      <c r="I21" s="163">
        <v>1.2623598213483654E-2</v>
      </c>
      <c r="J21" s="84"/>
      <c r="O21" s="101"/>
    </row>
    <row r="22" spans="1:15">
      <c r="A22" s="132" t="s">
        <v>32</v>
      </c>
      <c r="B22" s="225">
        <v>123125.454</v>
      </c>
      <c r="C22" s="258">
        <v>0.62771776381904021</v>
      </c>
      <c r="D22" s="225">
        <v>133761.43700000001</v>
      </c>
      <c r="E22" s="258">
        <v>0.67683967802066369</v>
      </c>
      <c r="F22" s="157">
        <v>157432.35599999997</v>
      </c>
      <c r="G22" s="258">
        <v>0.67830712104535384</v>
      </c>
      <c r="H22" s="157">
        <v>414319.24699999997</v>
      </c>
      <c r="I22" s="163">
        <v>0.66198904800465319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157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1283.2950000000001</v>
      </c>
      <c r="C24" s="258">
        <v>0.1684003674299587</v>
      </c>
      <c r="D24" s="225">
        <v>7397.8459999999995</v>
      </c>
      <c r="E24" s="258">
        <v>0.4143922000779619</v>
      </c>
      <c r="F24" s="157">
        <v>14833.79</v>
      </c>
      <c r="G24" s="258">
        <v>0.68417996613920784</v>
      </c>
      <c r="H24" s="157">
        <v>23514.931</v>
      </c>
      <c r="I24" s="163">
        <v>0.49868471123833136</v>
      </c>
      <c r="J24" s="84"/>
      <c r="O24" s="101"/>
    </row>
    <row r="25" spans="1:15">
      <c r="A25" s="132" t="s">
        <v>30</v>
      </c>
      <c r="B25" s="225">
        <v>194101.42499999996</v>
      </c>
      <c r="C25" s="258">
        <v>0.10754995954414127</v>
      </c>
      <c r="D25" s="225">
        <v>313009.15100000013</v>
      </c>
      <c r="E25" s="258">
        <v>0.12668290906156465</v>
      </c>
      <c r="F25" s="157">
        <v>406589.92300000007</v>
      </c>
      <c r="G25" s="258">
        <v>0.13851965362147498</v>
      </c>
      <c r="H25" s="157">
        <v>913700.49900000019</v>
      </c>
      <c r="I25" s="163">
        <v>0.12671251877329645</v>
      </c>
      <c r="J25" s="84"/>
      <c r="O25" s="81"/>
    </row>
    <row r="26" spans="1:15" ht="13.5" customHeight="1">
      <c r="A26" s="130" t="s">
        <v>315</v>
      </c>
      <c r="B26" s="223">
        <v>927994.80499999993</v>
      </c>
      <c r="C26" s="257">
        <v>0.1554408984016844</v>
      </c>
      <c r="D26" s="223">
        <v>1230178.9279999998</v>
      </c>
      <c r="E26" s="257">
        <v>0.15044918883879038</v>
      </c>
      <c r="F26" s="156">
        <v>1503624.4820000001</v>
      </c>
      <c r="G26" s="257">
        <v>0.15645212163403305</v>
      </c>
      <c r="H26" s="156">
        <v>3661798.2149999999</v>
      </c>
      <c r="I26" s="162">
        <v>0.15413196231555074</v>
      </c>
      <c r="J26" s="10"/>
      <c r="O26" s="8"/>
    </row>
    <row r="27" spans="1:15" ht="12.75" customHeight="1">
      <c r="A27" s="132" t="s">
        <v>26</v>
      </c>
      <c r="B27" s="225">
        <v>148221.68899999998</v>
      </c>
      <c r="C27" s="258">
        <v>0.11921739764845982</v>
      </c>
      <c r="D27" s="225">
        <v>188417.07099999994</v>
      </c>
      <c r="E27" s="258">
        <v>0.12199421470769481</v>
      </c>
      <c r="F27" s="157">
        <v>221340.30500000002</v>
      </c>
      <c r="G27" s="258">
        <v>0.1346318165060284</v>
      </c>
      <c r="H27" s="157">
        <v>557979.06499999994</v>
      </c>
      <c r="I27" s="163">
        <v>0.12590331092075618</v>
      </c>
      <c r="J27" s="84"/>
      <c r="O27" s="8"/>
    </row>
    <row r="28" spans="1:15" ht="12.75" customHeight="1">
      <c r="A28" s="132" t="s">
        <v>0</v>
      </c>
      <c r="B28" s="225">
        <v>65903.804999999993</v>
      </c>
      <c r="C28" s="258">
        <v>0.46452379995125814</v>
      </c>
      <c r="D28" s="225">
        <v>76997.050999999992</v>
      </c>
      <c r="E28" s="258">
        <v>0.41349700214469237</v>
      </c>
      <c r="F28" s="157">
        <v>97999.07699999999</v>
      </c>
      <c r="G28" s="258">
        <v>0.41545603686326948</v>
      </c>
      <c r="H28" s="157">
        <v>240899.93299999996</v>
      </c>
      <c r="I28" s="163">
        <v>0.42715290942172685</v>
      </c>
      <c r="J28" s="84"/>
      <c r="O28" s="8"/>
    </row>
    <row r="29" spans="1:15" ht="12.75" customHeight="1">
      <c r="A29" s="132" t="s">
        <v>1</v>
      </c>
      <c r="B29" s="225">
        <v>2966.2880000000005</v>
      </c>
      <c r="C29" s="258">
        <v>7.3279074862203766E-2</v>
      </c>
      <c r="D29" s="225">
        <v>4509.8719999999994</v>
      </c>
      <c r="E29" s="258">
        <v>6.683049642420022E-2</v>
      </c>
      <c r="F29" s="157">
        <v>5698.9259999999995</v>
      </c>
      <c r="G29" s="258">
        <v>6.6294775946863435E-2</v>
      </c>
      <c r="H29" s="157">
        <v>13175.085999999999</v>
      </c>
      <c r="I29" s="163">
        <v>6.7939078490049057E-2</v>
      </c>
      <c r="J29" s="84"/>
      <c r="O29" s="8"/>
    </row>
    <row r="30" spans="1:15" ht="12.75" customHeight="1">
      <c r="A30" s="132" t="s">
        <v>2</v>
      </c>
      <c r="B30" s="225">
        <v>5109.58</v>
      </c>
      <c r="C30" s="258">
        <v>0.37407720343543843</v>
      </c>
      <c r="D30" s="225">
        <v>7758.6680000000006</v>
      </c>
      <c r="E30" s="258">
        <v>0.33059253759484608</v>
      </c>
      <c r="F30" s="157">
        <v>9159.7880000000005</v>
      </c>
      <c r="G30" s="258">
        <v>0.32338166765501591</v>
      </c>
      <c r="H30" s="157">
        <v>22028.036</v>
      </c>
      <c r="I30" s="163">
        <v>0.33654666015187873</v>
      </c>
      <c r="J30" s="84"/>
    </row>
    <row r="31" spans="1:15">
      <c r="A31" s="132" t="s">
        <v>6</v>
      </c>
      <c r="B31" s="225">
        <v>6027.7340000000004</v>
      </c>
      <c r="C31" s="258">
        <v>0.12233928474188671</v>
      </c>
      <c r="D31" s="225">
        <v>5768.7929999999997</v>
      </c>
      <c r="E31" s="258">
        <v>9.3908837016561691E-2</v>
      </c>
      <c r="F31" s="157">
        <v>4877.68</v>
      </c>
      <c r="G31" s="258">
        <v>8.8181795715005604E-2</v>
      </c>
      <c r="H31" s="157">
        <v>16674.207000000002</v>
      </c>
      <c r="I31" s="163">
        <v>0.10043840330870858</v>
      </c>
      <c r="J31" s="84"/>
    </row>
    <row r="32" spans="1:15">
      <c r="A32" s="132" t="s">
        <v>25</v>
      </c>
      <c r="B32" s="225">
        <v>474889.22499999998</v>
      </c>
      <c r="C32" s="258">
        <v>0.1551343098836023</v>
      </c>
      <c r="D32" s="225">
        <v>629187.94999999995</v>
      </c>
      <c r="E32" s="258">
        <v>0.15367134215110814</v>
      </c>
      <c r="F32" s="157">
        <v>769064.18200000003</v>
      </c>
      <c r="G32" s="258">
        <v>0.1573073698169706</v>
      </c>
      <c r="H32" s="157">
        <v>1873141.3569999998</v>
      </c>
      <c r="I32" s="163">
        <v>0.15551905087166454</v>
      </c>
      <c r="J32" s="84"/>
    </row>
    <row r="33" spans="1:10">
      <c r="A33" s="132" t="s">
        <v>5</v>
      </c>
      <c r="B33" s="225">
        <v>220710.25099999999</v>
      </c>
      <c r="C33" s="258">
        <v>0.17034205374062408</v>
      </c>
      <c r="D33" s="225">
        <v>311194.06900000008</v>
      </c>
      <c r="E33" s="258">
        <v>0.15490220416612799</v>
      </c>
      <c r="F33" s="157">
        <v>387571.09499999991</v>
      </c>
      <c r="G33" s="258">
        <v>0.15862867796492272</v>
      </c>
      <c r="H33" s="157">
        <v>919475.41500000004</v>
      </c>
      <c r="I33" s="163">
        <v>0.15996664175401296</v>
      </c>
      <c r="J33" s="84"/>
    </row>
    <row r="34" spans="1:10">
      <c r="A34" s="132" t="s">
        <v>3</v>
      </c>
      <c r="B34" s="225">
        <v>4166.2329999999993</v>
      </c>
      <c r="C34" s="258">
        <v>3.3417623223381362E-2</v>
      </c>
      <c r="D34" s="225">
        <v>6345.4540000000006</v>
      </c>
      <c r="E34" s="258">
        <v>3.334520029238891E-2</v>
      </c>
      <c r="F34" s="157">
        <v>7913.429000000001</v>
      </c>
      <c r="G34" s="258">
        <v>3.4548793661738075E-2</v>
      </c>
      <c r="H34" s="157">
        <v>18425.116000000002</v>
      </c>
      <c r="I34" s="163">
        <v>3.3868552290595197E-2</v>
      </c>
      <c r="J34" s="84"/>
    </row>
    <row r="35" spans="1:10" ht="12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0.13198905507764577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0.16128388995140347</v>
      </c>
      <c r="C39" s="23"/>
      <c r="D39" s="10"/>
      <c r="E39" s="10"/>
      <c r="H39" s="87"/>
    </row>
    <row r="40" spans="1:10">
      <c r="A40" s="10" t="s">
        <v>116</v>
      </c>
      <c r="B40" s="86">
        <f t="shared" si="0"/>
        <v>0.14351853998684147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{F6D3C878-2A29-4348-8AAD-7FEE4D3E5798}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D3C878-2A29-4348-8AAD-7FEE4D3E5798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8"/>
  <dimension ref="A1:O41"/>
  <sheetViews>
    <sheetView showGridLines="0" zoomScaleNormal="100" zoomScaleSheetLayoutView="100" workbookViewId="0">
      <selection activeCell="Q25" sqref="Q25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267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1213.5414500000004</v>
      </c>
      <c r="C7" s="257">
        <v>3.1607883477216575E-2</v>
      </c>
      <c r="D7" s="223">
        <v>1213.5414500000004</v>
      </c>
      <c r="E7" s="257">
        <v>3.1608525631882288E-2</v>
      </c>
      <c r="F7" s="156">
        <v>1212.9504500000003</v>
      </c>
      <c r="G7" s="257">
        <v>3.1592610766364312E-2</v>
      </c>
      <c r="H7" s="156">
        <v>1212.9504500000003</v>
      </c>
      <c r="I7" s="161">
        <v>3.1592610766364312E-2</v>
      </c>
      <c r="J7" s="10"/>
      <c r="O7" s="55"/>
    </row>
    <row r="8" spans="1:15">
      <c r="A8" s="129" t="s">
        <v>312</v>
      </c>
      <c r="B8" s="223">
        <v>599372.48100000003</v>
      </c>
      <c r="C8" s="257">
        <v>5.2013803337303148E-2</v>
      </c>
      <c r="D8" s="223">
        <v>706248.85499999986</v>
      </c>
      <c r="E8" s="257">
        <v>4.8617574351962942E-2</v>
      </c>
      <c r="F8" s="156">
        <v>755301.11600000027</v>
      </c>
      <c r="G8" s="257">
        <v>4.6165106171875935E-2</v>
      </c>
      <c r="H8" s="156">
        <v>2060922.452</v>
      </c>
      <c r="I8" s="161">
        <v>4.8594263815719574E-2</v>
      </c>
      <c r="J8" s="10"/>
      <c r="O8" s="55"/>
    </row>
    <row r="9" spans="1:15">
      <c r="A9" s="129" t="s">
        <v>313</v>
      </c>
      <c r="B9" s="223">
        <v>249677.99099999998</v>
      </c>
      <c r="C9" s="257">
        <v>3.7497253395699315E-2</v>
      </c>
      <c r="D9" s="223">
        <v>357511.01199999999</v>
      </c>
      <c r="E9" s="257">
        <v>3.9828457107203598E-2</v>
      </c>
      <c r="F9" s="156">
        <v>423902.27699999994</v>
      </c>
      <c r="G9" s="257">
        <v>4.0497543675524099E-2</v>
      </c>
      <c r="H9" s="156">
        <v>1031091.28</v>
      </c>
      <c r="I9" s="162">
        <v>3.9502089596456465E-2</v>
      </c>
      <c r="J9" s="84"/>
      <c r="O9" s="86"/>
    </row>
    <row r="10" spans="1:15">
      <c r="A10" s="132" t="s">
        <v>40</v>
      </c>
      <c r="B10" s="225">
        <v>3914.6889999999999</v>
      </c>
      <c r="C10" s="258">
        <v>4.1355199377270313E-3</v>
      </c>
      <c r="D10" s="225">
        <v>7864.902</v>
      </c>
      <c r="E10" s="258">
        <v>6.5395651544408583E-3</v>
      </c>
      <c r="F10" s="157">
        <v>10557.822</v>
      </c>
      <c r="G10" s="258">
        <v>7.6720073407131745E-3</v>
      </c>
      <c r="H10" s="157">
        <v>22337.413</v>
      </c>
      <c r="I10" s="163">
        <v>6.3361099541809143E-3</v>
      </c>
      <c r="J10" s="84"/>
      <c r="O10" s="101"/>
    </row>
    <row r="11" spans="1:15">
      <c r="A11" s="132" t="s">
        <v>39</v>
      </c>
      <c r="B11" s="225">
        <v>2837.54</v>
      </c>
      <c r="C11" s="258">
        <v>6.2728993522347246E-2</v>
      </c>
      <c r="D11" s="225">
        <v>3662.529</v>
      </c>
      <c r="E11" s="258">
        <v>6.6717390305228413E-2</v>
      </c>
      <c r="F11" s="157">
        <v>5408.9859999999999</v>
      </c>
      <c r="G11" s="258">
        <v>8.7481643605945444E-2</v>
      </c>
      <c r="H11" s="157">
        <v>11909.055</v>
      </c>
      <c r="I11" s="163">
        <v>7.3530375594992675E-2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225">
        <v>0</v>
      </c>
      <c r="E12" s="258">
        <v>0</v>
      </c>
      <c r="F12" s="157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0</v>
      </c>
      <c r="C13" s="258">
        <v>0</v>
      </c>
      <c r="D13" s="225">
        <v>0</v>
      </c>
      <c r="E13" s="258">
        <v>0</v>
      </c>
      <c r="F13" s="157">
        <v>0</v>
      </c>
      <c r="G13" s="258">
        <v>0</v>
      </c>
      <c r="H13" s="157">
        <v>0</v>
      </c>
      <c r="I13" s="163">
        <v>0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225">
        <v>0</v>
      </c>
      <c r="E14" s="258">
        <v>0</v>
      </c>
      <c r="F14" s="157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225">
        <v>0</v>
      </c>
      <c r="E15" s="258">
        <v>0</v>
      </c>
      <c r="F15" s="157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128379.15300000001</v>
      </c>
      <c r="C16" s="258">
        <v>4.8357075324222294E-2</v>
      </c>
      <c r="D16" s="225">
        <v>147671.364</v>
      </c>
      <c r="E16" s="258">
        <v>3.8621852009017257E-2</v>
      </c>
      <c r="F16" s="157">
        <v>177362.20199999999</v>
      </c>
      <c r="G16" s="258">
        <v>3.9391866979335867E-2</v>
      </c>
      <c r="H16" s="157">
        <v>453412.71899999998</v>
      </c>
      <c r="I16" s="163">
        <v>4.1291248944336847E-2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225">
        <v>0</v>
      </c>
      <c r="E17" s="258">
        <v>0</v>
      </c>
      <c r="F17" s="157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225">
        <v>0</v>
      </c>
      <c r="E18" s="258">
        <v>0</v>
      </c>
      <c r="F18" s="157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0</v>
      </c>
      <c r="C19" s="258">
        <v>0</v>
      </c>
      <c r="D19" s="225">
        <v>0</v>
      </c>
      <c r="E19" s="258">
        <v>0</v>
      </c>
      <c r="F19" s="157">
        <v>0</v>
      </c>
      <c r="G19" s="258">
        <v>0</v>
      </c>
      <c r="H19" s="157">
        <v>0</v>
      </c>
      <c r="I19" s="163">
        <v>0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225">
        <v>0</v>
      </c>
      <c r="E20" s="258">
        <v>0</v>
      </c>
      <c r="F20" s="157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35385.688999999998</v>
      </c>
      <c r="C21" s="258">
        <v>0.13525063928428063</v>
      </c>
      <c r="D21" s="225">
        <v>55355.588000000003</v>
      </c>
      <c r="E21" s="258">
        <v>0.1840842057359364</v>
      </c>
      <c r="F21" s="157">
        <v>45295.440999999999</v>
      </c>
      <c r="G21" s="258">
        <v>0.13312133131344339</v>
      </c>
      <c r="H21" s="157">
        <v>136036.71799999999</v>
      </c>
      <c r="I21" s="163">
        <v>0.15071729597270314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225">
        <v>0</v>
      </c>
      <c r="E22" s="258">
        <v>0</v>
      </c>
      <c r="F22" s="157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225">
        <v>0</v>
      </c>
      <c r="E23" s="258">
        <v>0</v>
      </c>
      <c r="F23" s="157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1180.71</v>
      </c>
      <c r="C24" s="258">
        <v>0.15493865231940163</v>
      </c>
      <c r="D24" s="225">
        <v>1473.2539999999999</v>
      </c>
      <c r="E24" s="258">
        <v>8.2524692502879568E-2</v>
      </c>
      <c r="F24" s="157">
        <v>1908.413</v>
      </c>
      <c r="G24" s="258">
        <v>8.802187045385057E-2</v>
      </c>
      <c r="H24" s="157">
        <v>4562.3770000000004</v>
      </c>
      <c r="I24" s="163">
        <v>9.6755021599059965E-2</v>
      </c>
      <c r="J24" s="84"/>
      <c r="O24" s="101"/>
    </row>
    <row r="25" spans="1:15">
      <c r="A25" s="132" t="s">
        <v>30</v>
      </c>
      <c r="B25" s="225">
        <v>77980.209999999992</v>
      </c>
      <c r="C25" s="258">
        <v>4.3208175471888689E-2</v>
      </c>
      <c r="D25" s="225">
        <v>141483.375</v>
      </c>
      <c r="E25" s="258">
        <v>5.7261985701013075E-2</v>
      </c>
      <c r="F25" s="157">
        <v>183369.41299999997</v>
      </c>
      <c r="G25" s="258">
        <v>6.2471463596831894E-2</v>
      </c>
      <c r="H25" s="157">
        <v>402832.99799999996</v>
      </c>
      <c r="I25" s="163">
        <v>5.5865115404274579E-2</v>
      </c>
      <c r="J25" s="84"/>
      <c r="O25" s="81"/>
    </row>
    <row r="26" spans="1:15" ht="13.5" customHeight="1">
      <c r="A26" s="130" t="s">
        <v>315</v>
      </c>
      <c r="B26" s="223">
        <v>230871.58500000002</v>
      </c>
      <c r="C26" s="257">
        <v>3.8671430480498051E-2</v>
      </c>
      <c r="D26" s="223">
        <v>327975.09500000003</v>
      </c>
      <c r="E26" s="257">
        <v>4.0110902470339847E-2</v>
      </c>
      <c r="F26" s="156">
        <v>395874.40100000007</v>
      </c>
      <c r="G26" s="257">
        <v>4.119072991859677E-2</v>
      </c>
      <c r="H26" s="156">
        <v>954721.08100000012</v>
      </c>
      <c r="I26" s="162">
        <v>4.0186002897637525E-2</v>
      </c>
      <c r="J26" s="10"/>
      <c r="O26" s="8"/>
    </row>
    <row r="27" spans="1:15" ht="12.75" customHeight="1">
      <c r="A27" s="132" t="s">
        <v>26</v>
      </c>
      <c r="B27" s="225">
        <v>32625.945</v>
      </c>
      <c r="C27" s="258">
        <v>2.6241640376407936E-2</v>
      </c>
      <c r="D27" s="225">
        <v>46708.027999999998</v>
      </c>
      <c r="E27" s="258">
        <v>3.0242000717679251E-2</v>
      </c>
      <c r="F27" s="157">
        <v>55257.085999999996</v>
      </c>
      <c r="G27" s="258">
        <v>3.3610516001637523E-2</v>
      </c>
      <c r="H27" s="157">
        <v>134591.05900000001</v>
      </c>
      <c r="I27" s="163">
        <v>3.0369347187659886E-2</v>
      </c>
      <c r="J27" s="84"/>
      <c r="O27" s="8"/>
    </row>
    <row r="28" spans="1:15" ht="12.75" customHeight="1">
      <c r="A28" s="132" t="s">
        <v>0</v>
      </c>
      <c r="B28" s="225">
        <v>1968.0849999999998</v>
      </c>
      <c r="C28" s="258">
        <v>1.3872071920992603E-2</v>
      </c>
      <c r="D28" s="225">
        <v>4654.357</v>
      </c>
      <c r="E28" s="258">
        <v>2.4995277629673952E-2</v>
      </c>
      <c r="F28" s="157">
        <v>5646.8339999999998</v>
      </c>
      <c r="G28" s="258">
        <v>2.3939116023151564E-2</v>
      </c>
      <c r="H28" s="157">
        <v>12269.276</v>
      </c>
      <c r="I28" s="163">
        <v>2.1755327511436742E-2</v>
      </c>
      <c r="J28" s="84"/>
      <c r="O28" s="8"/>
    </row>
    <row r="29" spans="1:15" ht="12.75" customHeight="1">
      <c r="A29" s="132" t="s">
        <v>1</v>
      </c>
      <c r="B29" s="225">
        <v>57</v>
      </c>
      <c r="C29" s="258">
        <v>1.4081260036603372E-3</v>
      </c>
      <c r="D29" s="225">
        <v>170</v>
      </c>
      <c r="E29" s="258">
        <v>2.5191811191346532E-3</v>
      </c>
      <c r="F29" s="157">
        <v>220</v>
      </c>
      <c r="G29" s="258">
        <v>2.5592279507243923E-3</v>
      </c>
      <c r="H29" s="157">
        <v>447</v>
      </c>
      <c r="I29" s="163">
        <v>2.3050147896607224E-3</v>
      </c>
      <c r="J29" s="84"/>
      <c r="O29" s="8"/>
    </row>
    <row r="30" spans="1:15" ht="12.75" customHeight="1">
      <c r="A30" s="132" t="s">
        <v>2</v>
      </c>
      <c r="B30" s="225">
        <v>1341.5619999999999</v>
      </c>
      <c r="C30" s="258">
        <v>9.8217027856546651E-2</v>
      </c>
      <c r="D30" s="225">
        <v>3081.6489999999999</v>
      </c>
      <c r="E30" s="258">
        <v>0.13130735364454565</v>
      </c>
      <c r="F30" s="157">
        <v>3470.3319999999999</v>
      </c>
      <c r="G30" s="258">
        <v>0.12251831041030278</v>
      </c>
      <c r="H30" s="157">
        <v>7893.5429999999997</v>
      </c>
      <c r="I30" s="163">
        <v>0.12059838350614831</v>
      </c>
      <c r="J30" s="84"/>
    </row>
    <row r="31" spans="1:15">
      <c r="A31" s="132" t="s">
        <v>6</v>
      </c>
      <c r="B31" s="225">
        <v>1134.9940000000001</v>
      </c>
      <c r="C31" s="258">
        <v>2.3035912690628515E-2</v>
      </c>
      <c r="D31" s="225">
        <v>785.13799999999992</v>
      </c>
      <c r="E31" s="258">
        <v>1.2781078551008714E-2</v>
      </c>
      <c r="F31" s="157">
        <v>1692.8200000000002</v>
      </c>
      <c r="G31" s="258">
        <v>3.0603874674491927E-2</v>
      </c>
      <c r="H31" s="157">
        <v>3612.9520000000002</v>
      </c>
      <c r="I31" s="163">
        <v>2.1762901834612301E-2</v>
      </c>
      <c r="J31" s="84"/>
    </row>
    <row r="32" spans="1:15">
      <c r="A32" s="132" t="s">
        <v>25</v>
      </c>
      <c r="B32" s="225">
        <v>118506.85399999999</v>
      </c>
      <c r="C32" s="258">
        <v>3.8713194665064926E-2</v>
      </c>
      <c r="D32" s="225">
        <v>168556.52800000002</v>
      </c>
      <c r="E32" s="258">
        <v>4.1167838459224851E-2</v>
      </c>
      <c r="F32" s="157">
        <v>207396.74700000006</v>
      </c>
      <c r="G32" s="258">
        <v>4.2421734808039332E-2</v>
      </c>
      <c r="H32" s="157">
        <v>494460.12900000007</v>
      </c>
      <c r="I32" s="163">
        <v>4.1052945453684112E-2</v>
      </c>
      <c r="J32" s="84"/>
    </row>
    <row r="33" spans="1:10">
      <c r="A33" s="132" t="s">
        <v>5</v>
      </c>
      <c r="B33" s="225">
        <v>73889.791000000012</v>
      </c>
      <c r="C33" s="258">
        <v>5.7027431632097079E-2</v>
      </c>
      <c r="D33" s="225">
        <v>102371.56599999998</v>
      </c>
      <c r="E33" s="258">
        <v>5.0957209012033711E-2</v>
      </c>
      <c r="F33" s="157">
        <v>120087.689</v>
      </c>
      <c r="G33" s="258">
        <v>4.9150598668697927E-2</v>
      </c>
      <c r="H33" s="157">
        <v>296349.04599999997</v>
      </c>
      <c r="I33" s="163">
        <v>5.1557617422131392E-2</v>
      </c>
      <c r="J33" s="84"/>
    </row>
    <row r="34" spans="1:10">
      <c r="A34" s="132" t="s">
        <v>3</v>
      </c>
      <c r="B34" s="225">
        <v>1347.354</v>
      </c>
      <c r="C34" s="258">
        <v>1.0807213211674858E-2</v>
      </c>
      <c r="D34" s="225">
        <v>1647.829</v>
      </c>
      <c r="E34" s="258">
        <v>8.6592997211242754E-3</v>
      </c>
      <c r="F34" s="157">
        <v>2102.893</v>
      </c>
      <c r="G34" s="258">
        <v>9.1809020273908269E-3</v>
      </c>
      <c r="H34" s="157">
        <v>5098.076</v>
      </c>
      <c r="I34" s="163">
        <v>9.3711460805689581E-3</v>
      </c>
      <c r="J34" s="84"/>
    </row>
    <row r="35" spans="1:10" ht="10.9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3.1592610766364312E-2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4.8594263815719574E-2</v>
      </c>
      <c r="C39" s="23"/>
      <c r="D39" s="10"/>
      <c r="E39" s="10"/>
      <c r="H39" s="87"/>
    </row>
    <row r="40" spans="1:10">
      <c r="A40" s="10" t="s">
        <v>116</v>
      </c>
      <c r="B40" s="86">
        <f t="shared" si="0"/>
        <v>3.9502089596456465E-2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{120D5AF3-226C-4B46-8117-6405F4270606}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0D5AF3-226C-4B46-8117-6405F4270606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9"/>
  <dimension ref="A1:O42"/>
  <sheetViews>
    <sheetView showGridLines="0" zoomScaleNormal="100" zoomScaleSheetLayoutView="100" workbookViewId="0">
      <selection activeCell="O27" sqref="O27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268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3470.4332999999997</v>
      </c>
      <c r="C7" s="257">
        <v>9.0390856745644857E-2</v>
      </c>
      <c r="D7" s="156">
        <v>3470.4332999999997</v>
      </c>
      <c r="E7" s="257">
        <v>9.0392693151756603E-2</v>
      </c>
      <c r="F7" s="223">
        <v>3468.8872999999994</v>
      </c>
      <c r="G7" s="257">
        <v>9.035093417153553E-2</v>
      </c>
      <c r="H7" s="156">
        <v>3468.8872999999994</v>
      </c>
      <c r="I7" s="161">
        <v>9.035093417153553E-2</v>
      </c>
      <c r="J7" s="10"/>
      <c r="O7" s="55"/>
    </row>
    <row r="8" spans="1:15">
      <c r="A8" s="129" t="s">
        <v>312</v>
      </c>
      <c r="B8" s="223">
        <v>542869.73700000008</v>
      </c>
      <c r="C8" s="257">
        <v>4.7110470755983014E-2</v>
      </c>
      <c r="D8" s="156">
        <v>700524.4310000001</v>
      </c>
      <c r="E8" s="257">
        <v>4.8223509841313711E-2</v>
      </c>
      <c r="F8" s="223">
        <v>808675.39099999995</v>
      </c>
      <c r="G8" s="257">
        <v>4.9427419731362165E-2</v>
      </c>
      <c r="H8" s="156">
        <v>2052069.5589999999</v>
      </c>
      <c r="I8" s="161">
        <v>4.8385522425398522E-2</v>
      </c>
      <c r="J8" s="10"/>
      <c r="O8" s="55"/>
    </row>
    <row r="9" spans="1:15">
      <c r="A9" s="129" t="s">
        <v>313</v>
      </c>
      <c r="B9" s="223">
        <v>346061.39</v>
      </c>
      <c r="C9" s="257">
        <v>5.1972348781426744E-2</v>
      </c>
      <c r="D9" s="156">
        <v>489964.674</v>
      </c>
      <c r="E9" s="257">
        <v>5.4584436136065069E-2</v>
      </c>
      <c r="F9" s="223">
        <v>581864.68599999987</v>
      </c>
      <c r="G9" s="257">
        <v>5.5588497191606537E-2</v>
      </c>
      <c r="H9" s="156">
        <v>1417890.75</v>
      </c>
      <c r="I9" s="162">
        <v>5.4320745923180397E-2</v>
      </c>
      <c r="J9" s="84"/>
      <c r="O9" s="86"/>
    </row>
    <row r="10" spans="1:15">
      <c r="A10" s="132" t="s">
        <v>40</v>
      </c>
      <c r="B10" s="225">
        <v>4991.08</v>
      </c>
      <c r="C10" s="258">
        <v>5.2726310700008687E-3</v>
      </c>
      <c r="D10" s="157">
        <v>7652.3419999999996</v>
      </c>
      <c r="E10" s="258">
        <v>6.3628242402847821E-3</v>
      </c>
      <c r="F10" s="225">
        <v>7791.799</v>
      </c>
      <c r="G10" s="258">
        <v>5.6620332418335501E-3</v>
      </c>
      <c r="H10" s="157">
        <v>20435.220999999998</v>
      </c>
      <c r="I10" s="163">
        <v>5.7965444429033406E-3</v>
      </c>
      <c r="J10" s="84"/>
      <c r="O10" s="101"/>
    </row>
    <row r="11" spans="1:15">
      <c r="A11" s="132" t="s">
        <v>39</v>
      </c>
      <c r="B11" s="225">
        <v>3642.2119999999995</v>
      </c>
      <c r="C11" s="258">
        <v>8.0517734712115194E-2</v>
      </c>
      <c r="D11" s="157">
        <v>6463.75</v>
      </c>
      <c r="E11" s="258">
        <v>0.11774501487508227</v>
      </c>
      <c r="F11" s="225">
        <v>7285.6609999999991</v>
      </c>
      <c r="G11" s="258">
        <v>0.11783384150665874</v>
      </c>
      <c r="H11" s="157">
        <v>17391.623</v>
      </c>
      <c r="I11" s="163">
        <v>0.10738153206921233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157">
        <v>0</v>
      </c>
      <c r="E12" s="258">
        <v>0</v>
      </c>
      <c r="F12" s="225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1818</v>
      </c>
      <c r="C13" s="258">
        <v>0.4327235137149314</v>
      </c>
      <c r="D13" s="157">
        <v>139</v>
      </c>
      <c r="E13" s="258">
        <v>0.14751172134505219</v>
      </c>
      <c r="F13" s="225">
        <v>335</v>
      </c>
      <c r="G13" s="258">
        <v>0.27719167597534239</v>
      </c>
      <c r="H13" s="157">
        <v>2292</v>
      </c>
      <c r="I13" s="163">
        <v>0.3608229975858549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157">
        <v>0</v>
      </c>
      <c r="E14" s="258">
        <v>0</v>
      </c>
      <c r="F14" s="225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157">
        <v>0</v>
      </c>
      <c r="E15" s="258">
        <v>0</v>
      </c>
      <c r="F15" s="225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298032.049</v>
      </c>
      <c r="C16" s="258">
        <v>0.1122608920976859</v>
      </c>
      <c r="D16" s="157">
        <v>428668.93400000001</v>
      </c>
      <c r="E16" s="258">
        <v>0.11211373472389127</v>
      </c>
      <c r="F16" s="225">
        <v>509914.58999999997</v>
      </c>
      <c r="G16" s="258">
        <v>0.11325123094774492</v>
      </c>
      <c r="H16" s="157">
        <v>1236615.5729999999</v>
      </c>
      <c r="I16" s="163">
        <v>0.11261572367401268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157">
        <v>0</v>
      </c>
      <c r="E17" s="258">
        <v>0</v>
      </c>
      <c r="F17" s="225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157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2922</v>
      </c>
      <c r="C19" s="258">
        <v>2.0445841659369392E-2</v>
      </c>
      <c r="D19" s="157">
        <v>3125</v>
      </c>
      <c r="E19" s="258">
        <v>2.1487211970025909E-2</v>
      </c>
      <c r="F19" s="225">
        <v>4724</v>
      </c>
      <c r="G19" s="258">
        <v>2.6721449333399955E-2</v>
      </c>
      <c r="H19" s="157">
        <v>10771</v>
      </c>
      <c r="I19" s="163">
        <v>2.3156652972938761E-2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157">
        <v>0</v>
      </c>
      <c r="E20" s="258">
        <v>0</v>
      </c>
      <c r="F20" s="225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0</v>
      </c>
      <c r="C21" s="258">
        <v>0</v>
      </c>
      <c r="D21" s="157">
        <v>0</v>
      </c>
      <c r="E21" s="258">
        <v>0</v>
      </c>
      <c r="F21" s="225">
        <v>0</v>
      </c>
      <c r="G21" s="258">
        <v>0</v>
      </c>
      <c r="H21" s="157">
        <v>0</v>
      </c>
      <c r="I21" s="163">
        <v>0</v>
      </c>
      <c r="J21" s="84"/>
      <c r="O21" s="101"/>
    </row>
    <row r="22" spans="1:15">
      <c r="A22" s="132" t="s">
        <v>32</v>
      </c>
      <c r="B22" s="225">
        <v>0</v>
      </c>
      <c r="C22" s="258">
        <v>0</v>
      </c>
      <c r="D22" s="157">
        <v>0</v>
      </c>
      <c r="E22" s="258">
        <v>0</v>
      </c>
      <c r="F22" s="225">
        <v>0</v>
      </c>
      <c r="G22" s="258">
        <v>0</v>
      </c>
      <c r="H22" s="157">
        <v>0</v>
      </c>
      <c r="I22" s="163">
        <v>0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157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2.9289999999999998</v>
      </c>
      <c r="C24" s="258">
        <v>3.8435798175972706E-4</v>
      </c>
      <c r="D24" s="157">
        <v>39.524000000000001</v>
      </c>
      <c r="E24" s="258">
        <v>2.2139467780055663E-3</v>
      </c>
      <c r="F24" s="225">
        <v>56.896000000000001</v>
      </c>
      <c r="G24" s="258">
        <v>2.6242183119389159E-3</v>
      </c>
      <c r="H24" s="157">
        <v>99.349000000000004</v>
      </c>
      <c r="I24" s="163">
        <v>2.1069093239872564E-3</v>
      </c>
      <c r="J24" s="84"/>
      <c r="O24" s="101"/>
    </row>
    <row r="25" spans="1:15">
      <c r="A25" s="132" t="s">
        <v>30</v>
      </c>
      <c r="B25" s="225">
        <v>34653.120000000003</v>
      </c>
      <c r="C25" s="258">
        <v>1.9201000992539203E-2</v>
      </c>
      <c r="D25" s="157">
        <v>43876.124000000003</v>
      </c>
      <c r="E25" s="258">
        <v>1.7757803594265945E-2</v>
      </c>
      <c r="F25" s="225">
        <v>51756.74</v>
      </c>
      <c r="G25" s="258">
        <v>1.7632816978045807E-2</v>
      </c>
      <c r="H25" s="157">
        <v>130285.984</v>
      </c>
      <c r="I25" s="163">
        <v>1.8068136343983097E-2</v>
      </c>
      <c r="J25" s="84"/>
      <c r="O25" s="81"/>
    </row>
    <row r="26" spans="1:15" ht="13.5" customHeight="1">
      <c r="A26" s="130" t="s">
        <v>317</v>
      </c>
      <c r="B26" s="223">
        <v>-97169.099999999991</v>
      </c>
      <c r="C26" s="257"/>
      <c r="D26" s="156">
        <v>-134642.20000000001</v>
      </c>
      <c r="E26" s="257"/>
      <c r="F26" s="223">
        <v>-158915.5</v>
      </c>
      <c r="G26" s="257"/>
      <c r="H26" s="156">
        <v>-390726.8</v>
      </c>
      <c r="I26" s="162"/>
      <c r="J26" s="10"/>
      <c r="O26" s="8"/>
    </row>
    <row r="27" spans="1:15" ht="13.5" customHeight="1">
      <c r="A27" s="130" t="s">
        <v>315</v>
      </c>
      <c r="B27" s="223">
        <v>245152.098</v>
      </c>
      <c r="C27" s="257">
        <v>4.1063443623671765E-2</v>
      </c>
      <c r="D27" s="156">
        <v>352772.27999999997</v>
      </c>
      <c r="E27" s="257">
        <v>4.3143564048115965E-2</v>
      </c>
      <c r="F27" s="223">
        <v>419112.03599999996</v>
      </c>
      <c r="G27" s="257">
        <v>4.3608605751977392E-2</v>
      </c>
      <c r="H27" s="156">
        <v>1017036.414</v>
      </c>
      <c r="I27" s="162">
        <v>4.2808972267793538E-2</v>
      </c>
      <c r="J27" s="10"/>
      <c r="O27" s="8"/>
    </row>
    <row r="28" spans="1:15" ht="12.75" customHeight="1">
      <c r="A28" s="132" t="s">
        <v>26</v>
      </c>
      <c r="B28" s="225">
        <v>46573.462</v>
      </c>
      <c r="C28" s="258">
        <v>3.745988172567264E-2</v>
      </c>
      <c r="D28" s="157">
        <v>63257.185999999994</v>
      </c>
      <c r="E28" s="258">
        <v>4.0957067688885719E-2</v>
      </c>
      <c r="F28" s="225">
        <v>73655.27899999998</v>
      </c>
      <c r="G28" s="258">
        <v>4.4801347892912333E-2</v>
      </c>
      <c r="H28" s="157">
        <v>183485.92699999997</v>
      </c>
      <c r="I28" s="163">
        <v>4.1402065356455929E-2</v>
      </c>
      <c r="J28" s="84"/>
      <c r="O28" s="8"/>
    </row>
    <row r="29" spans="1:15" ht="12.75" customHeight="1">
      <c r="A29" s="132" t="s">
        <v>0</v>
      </c>
      <c r="B29" s="225">
        <v>1118</v>
      </c>
      <c r="C29" s="258">
        <v>7.8802370871531111E-3</v>
      </c>
      <c r="D29" s="157">
        <v>1437.2</v>
      </c>
      <c r="E29" s="258">
        <v>7.7181902912405306E-3</v>
      </c>
      <c r="F29" s="225">
        <v>1860.1669999999999</v>
      </c>
      <c r="G29" s="258">
        <v>7.8859682497197138E-3</v>
      </c>
      <c r="H29" s="157">
        <v>4415.3670000000002</v>
      </c>
      <c r="I29" s="163">
        <v>7.829129866195033E-3</v>
      </c>
      <c r="J29" s="84"/>
      <c r="O29" s="8"/>
    </row>
    <row r="30" spans="1:15" ht="12.75" customHeight="1">
      <c r="A30" s="132" t="s">
        <v>1</v>
      </c>
      <c r="B30" s="225">
        <v>5239.6000000000004</v>
      </c>
      <c r="C30" s="258">
        <v>0.12943889489085444</v>
      </c>
      <c r="D30" s="157">
        <v>7550.8</v>
      </c>
      <c r="E30" s="258">
        <v>0.11189313408448201</v>
      </c>
      <c r="F30" s="225">
        <v>8962.9650000000001</v>
      </c>
      <c r="G30" s="258">
        <v>0.10426486613347478</v>
      </c>
      <c r="H30" s="157">
        <v>21753.365000000002</v>
      </c>
      <c r="I30" s="163">
        <v>0.11217411196842937</v>
      </c>
      <c r="J30" s="84"/>
      <c r="O30" s="8"/>
    </row>
    <row r="31" spans="1:15" ht="12.75" customHeight="1">
      <c r="A31" s="132" t="s">
        <v>2</v>
      </c>
      <c r="B31" s="225">
        <v>1698.2570000000001</v>
      </c>
      <c r="C31" s="258">
        <v>0.1243310074946781</v>
      </c>
      <c r="D31" s="157">
        <v>2681.5509999999999</v>
      </c>
      <c r="E31" s="258">
        <v>0.11425939990988106</v>
      </c>
      <c r="F31" s="225">
        <v>3398.806</v>
      </c>
      <c r="G31" s="258">
        <v>0.11999312127266198</v>
      </c>
      <c r="H31" s="157">
        <v>7778.6139999999996</v>
      </c>
      <c r="I31" s="163">
        <v>0.11884248610773315</v>
      </c>
      <c r="J31" s="84"/>
    </row>
    <row r="32" spans="1:15">
      <c r="A32" s="132" t="s">
        <v>6</v>
      </c>
      <c r="B32" s="225">
        <v>3253.9949999999999</v>
      </c>
      <c r="C32" s="258">
        <v>6.6043296013672079E-2</v>
      </c>
      <c r="D32" s="157">
        <v>6041.19</v>
      </c>
      <c r="E32" s="258">
        <v>9.8343124306259966E-2</v>
      </c>
      <c r="F32" s="225">
        <v>6475.369999999999</v>
      </c>
      <c r="G32" s="258">
        <v>0.11706584985465954</v>
      </c>
      <c r="H32" s="157">
        <v>15770.554999999998</v>
      </c>
      <c r="I32" s="163">
        <v>9.4995184088344967E-2</v>
      </c>
      <c r="J32" s="84"/>
    </row>
    <row r="33" spans="1:10">
      <c r="A33" s="132" t="s">
        <v>25</v>
      </c>
      <c r="B33" s="225">
        <v>107568.39599999999</v>
      </c>
      <c r="C33" s="258">
        <v>3.513987683916401E-2</v>
      </c>
      <c r="D33" s="157">
        <v>149606.64799999999</v>
      </c>
      <c r="E33" s="258">
        <v>3.6539565630410428E-2</v>
      </c>
      <c r="F33" s="225">
        <v>180562.15</v>
      </c>
      <c r="G33" s="258">
        <v>3.6932882287056393E-2</v>
      </c>
      <c r="H33" s="157">
        <v>437737.19400000002</v>
      </c>
      <c r="I33" s="163">
        <v>3.6343478663637081E-2</v>
      </c>
      <c r="J33" s="84"/>
    </row>
    <row r="34" spans="1:10">
      <c r="A34" s="132" t="s">
        <v>5</v>
      </c>
      <c r="B34" s="225">
        <v>64568.652000000002</v>
      </c>
      <c r="C34" s="258">
        <v>4.9833465999473019E-2</v>
      </c>
      <c r="D34" s="157">
        <v>98426.585999999996</v>
      </c>
      <c r="E34" s="258">
        <v>4.8993527315416001E-2</v>
      </c>
      <c r="F34" s="225">
        <v>116009.647</v>
      </c>
      <c r="G34" s="258">
        <v>4.7481499967863619E-2</v>
      </c>
      <c r="H34" s="157">
        <v>279004.88500000001</v>
      </c>
      <c r="I34" s="163">
        <v>4.8540149914083973E-2</v>
      </c>
      <c r="J34" s="84"/>
    </row>
    <row r="35" spans="1:10">
      <c r="A35" s="132" t="s">
        <v>3</v>
      </c>
      <c r="B35" s="225">
        <v>15131.736000000001</v>
      </c>
      <c r="C35" s="258">
        <v>0.1213726290305117</v>
      </c>
      <c r="D35" s="157">
        <v>23771.118999999999</v>
      </c>
      <c r="E35" s="258">
        <v>0.12491662916935674</v>
      </c>
      <c r="F35" s="225">
        <v>28187.652000000002</v>
      </c>
      <c r="G35" s="258">
        <v>0.12306288118044384</v>
      </c>
      <c r="H35" s="157">
        <v>67090.506999999998</v>
      </c>
      <c r="I35" s="163">
        <v>0.12332396412223635</v>
      </c>
      <c r="J35" s="84"/>
    </row>
    <row r="36" spans="1:10">
      <c r="A36" s="151" t="s">
        <v>322</v>
      </c>
      <c r="B36" s="64"/>
      <c r="C36" s="8"/>
      <c r="E36" s="10"/>
      <c r="F36" s="10"/>
      <c r="G36" s="10"/>
      <c r="I36" s="3"/>
    </row>
    <row r="37" spans="1:10">
      <c r="A37" s="151"/>
      <c r="B37" s="64"/>
    </row>
    <row r="38" spans="1:10">
      <c r="A38" s="10" t="s">
        <v>163</v>
      </c>
      <c r="B38" s="86">
        <f>+I7</f>
        <v>9.035093417153553E-2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4.8385522425398522E-2</v>
      </c>
      <c r="C39" s="23"/>
      <c r="D39" s="10"/>
      <c r="E39" s="10"/>
    </row>
    <row r="40" spans="1:10">
      <c r="A40" s="10" t="s">
        <v>116</v>
      </c>
      <c r="B40" s="86">
        <f t="shared" si="0"/>
        <v>5.4320745923180397E-2</v>
      </c>
      <c r="C40" s="23"/>
      <c r="D40" s="10"/>
      <c r="E40" s="10"/>
      <c r="H40" s="87"/>
    </row>
    <row r="41" spans="1:10">
      <c r="B41" s="1"/>
      <c r="C41" s="1"/>
      <c r="H41" s="87"/>
    </row>
    <row r="42" spans="1:10">
      <c r="B42" s="8"/>
      <c r="C42" s="8"/>
      <c r="H42" s="87"/>
    </row>
  </sheetData>
  <mergeCells count="5">
    <mergeCell ref="B5:C5"/>
    <mergeCell ref="D5:E5"/>
    <mergeCell ref="F5:G5"/>
    <mergeCell ref="H5:I5"/>
    <mergeCell ref="A5:A6"/>
  </mergeCells>
  <conditionalFormatting sqref="C10:C25 C28:C35 E10:E25 E28:E35 G10:G25 G28:G35 I10:I25 I28:I35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{5E295BF7-E565-466F-8F21-1E116498E39C}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295BF7-E565-466F-8F21-1E116498E39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>
    <tabColor rgb="FF00B0F0"/>
  </sheetPr>
  <dimension ref="A1:D39"/>
  <sheetViews>
    <sheetView showGridLines="0" zoomScaleNormal="100" zoomScaleSheetLayoutView="100" workbookViewId="0">
      <selection activeCell="B15" sqref="B15"/>
    </sheetView>
  </sheetViews>
  <sheetFormatPr defaultColWidth="9.140625" defaultRowHeight="12"/>
  <cols>
    <col min="1" max="1" width="9" style="7" customWidth="1"/>
    <col min="2" max="2" width="90.42578125" style="7" customWidth="1"/>
    <col min="3" max="5" width="9.140625" style="7" customWidth="1"/>
    <col min="6" max="16384" width="9.140625" style="7"/>
  </cols>
  <sheetData>
    <row r="1" spans="1:4" s="69" customFormat="1" ht="20.25">
      <c r="A1" s="135" t="s">
        <v>300</v>
      </c>
    </row>
    <row r="2" spans="1:4" ht="4.5" customHeight="1"/>
    <row r="3" spans="1:4" ht="23.85" customHeight="1">
      <c r="A3" s="121" t="s">
        <v>113</v>
      </c>
      <c r="B3" s="72" t="s">
        <v>114</v>
      </c>
    </row>
    <row r="4" spans="1:4" ht="23.85" customHeight="1">
      <c r="A4" s="121" t="s">
        <v>123</v>
      </c>
      <c r="B4" s="72" t="s">
        <v>124</v>
      </c>
    </row>
    <row r="5" spans="1:4" s="70" customFormat="1" ht="23.85" customHeight="1">
      <c r="A5" s="121" t="s">
        <v>92</v>
      </c>
      <c r="B5" s="72" t="s">
        <v>93</v>
      </c>
      <c r="C5" s="71"/>
      <c r="D5" s="71"/>
    </row>
    <row r="6" spans="1:4" s="70" customFormat="1" ht="7.5" hidden="1" customHeight="1">
      <c r="A6" s="121"/>
      <c r="B6" s="72"/>
      <c r="C6" s="71"/>
      <c r="D6" s="71"/>
    </row>
    <row r="7" spans="1:4" s="70" customFormat="1" ht="23.85" customHeight="1">
      <c r="A7" s="121" t="s">
        <v>184</v>
      </c>
      <c r="B7" s="72" t="s">
        <v>160</v>
      </c>
    </row>
    <row r="8" spans="1:4" s="70" customFormat="1" ht="23.85" customHeight="1">
      <c r="A8" s="121" t="s">
        <v>185</v>
      </c>
      <c r="B8" s="72" t="s">
        <v>162</v>
      </c>
    </row>
    <row r="9" spans="1:4" s="70" customFormat="1" ht="23.85" customHeight="1">
      <c r="A9" s="121" t="s">
        <v>85</v>
      </c>
      <c r="B9" s="72" t="s">
        <v>128</v>
      </c>
    </row>
    <row r="10" spans="1:4" s="70" customFormat="1" ht="23.85" customHeight="1">
      <c r="A10" s="121" t="s">
        <v>76</v>
      </c>
      <c r="B10" s="72" t="s">
        <v>99</v>
      </c>
    </row>
    <row r="11" spans="1:4" s="70" customFormat="1" ht="23.85" customHeight="1">
      <c r="A11" s="121" t="s">
        <v>77</v>
      </c>
      <c r="B11" s="72" t="s">
        <v>100</v>
      </c>
    </row>
    <row r="12" spans="1:4" s="70" customFormat="1" ht="23.85" customHeight="1">
      <c r="A12" s="121" t="s">
        <v>78</v>
      </c>
      <c r="B12" s="72" t="s">
        <v>101</v>
      </c>
    </row>
    <row r="13" spans="1:4" s="70" customFormat="1" ht="23.85" customHeight="1">
      <c r="A13" s="121" t="s">
        <v>88</v>
      </c>
      <c r="B13" s="72" t="s">
        <v>127</v>
      </c>
    </row>
    <row r="14" spans="1:4" s="70" customFormat="1" ht="23.85" customHeight="1">
      <c r="A14" s="121" t="s">
        <v>79</v>
      </c>
      <c r="B14" s="72" t="s">
        <v>102</v>
      </c>
    </row>
    <row r="15" spans="1:4" s="70" customFormat="1" ht="23.85" customHeight="1">
      <c r="A15" s="121" t="s">
        <v>80</v>
      </c>
      <c r="B15" s="72" t="s">
        <v>103</v>
      </c>
    </row>
    <row r="16" spans="1:4" s="70" customFormat="1" ht="23.85" customHeight="1">
      <c r="A16" s="121" t="s">
        <v>81</v>
      </c>
      <c r="B16" s="72" t="s">
        <v>104</v>
      </c>
    </row>
    <row r="17" spans="1:2" s="70" customFormat="1" ht="23.85" customHeight="1">
      <c r="A17" s="121" t="s">
        <v>82</v>
      </c>
      <c r="B17" s="72" t="s">
        <v>105</v>
      </c>
    </row>
    <row r="18" spans="1:2" s="70" customFormat="1" ht="23.85" customHeight="1">
      <c r="A18" s="121" t="s">
        <v>83</v>
      </c>
      <c r="B18" s="72" t="s">
        <v>106</v>
      </c>
    </row>
    <row r="19" spans="1:2" s="70" customFormat="1" ht="23.85" customHeight="1">
      <c r="A19" s="121" t="s">
        <v>84</v>
      </c>
      <c r="B19" s="72" t="s">
        <v>107</v>
      </c>
    </row>
    <row r="20" spans="1:2" s="70" customFormat="1" ht="23.85" customHeight="1">
      <c r="A20" s="121" t="s">
        <v>86</v>
      </c>
      <c r="B20" s="72" t="s">
        <v>108</v>
      </c>
    </row>
    <row r="21" spans="1:2" s="70" customFormat="1" ht="23.85" customHeight="1">
      <c r="A21" s="121" t="s">
        <v>87</v>
      </c>
      <c r="B21" s="72" t="s">
        <v>109</v>
      </c>
    </row>
    <row r="22" spans="1:2" s="70" customFormat="1" ht="23.85" customHeight="1">
      <c r="A22" s="121" t="s">
        <v>89</v>
      </c>
      <c r="B22" s="72" t="s">
        <v>110</v>
      </c>
    </row>
    <row r="23" spans="1:2" s="70" customFormat="1" ht="2.1" customHeight="1"/>
    <row r="24" spans="1:2" s="70" customFormat="1" ht="15">
      <c r="A24" s="71" t="s">
        <v>94</v>
      </c>
    </row>
    <row r="25" spans="1:2" s="72" customFormat="1" ht="23.45" customHeight="1">
      <c r="A25" s="72" t="s">
        <v>158</v>
      </c>
    </row>
    <row r="26" spans="1:2" s="70" customFormat="1" ht="15">
      <c r="A26" s="71" t="s">
        <v>168</v>
      </c>
    </row>
    <row r="27" spans="1:2" s="72" customFormat="1" ht="23.45" customHeight="1">
      <c r="A27" s="72" t="s">
        <v>165</v>
      </c>
    </row>
    <row r="28" spans="1:2" s="70" customFormat="1" ht="15">
      <c r="A28" s="71" t="s">
        <v>97</v>
      </c>
    </row>
    <row r="29" spans="1:2" s="72" customFormat="1" ht="37.5" customHeight="1">
      <c r="A29" s="287" t="s">
        <v>200</v>
      </c>
      <c r="B29" s="287"/>
    </row>
    <row r="30" spans="1:2" s="70" customFormat="1" ht="15">
      <c r="A30" s="71" t="s">
        <v>95</v>
      </c>
    </row>
    <row r="31" spans="1:2" s="72" customFormat="1" ht="23.45" customHeight="1">
      <c r="A31" s="72" t="s">
        <v>98</v>
      </c>
    </row>
    <row r="32" spans="1:2" s="70" customFormat="1" ht="15">
      <c r="A32" s="71" t="s">
        <v>179</v>
      </c>
    </row>
    <row r="33" spans="1:2" s="72" customFormat="1" ht="23.45" customHeight="1">
      <c r="A33" s="72" t="s">
        <v>159</v>
      </c>
      <c r="B33" s="120"/>
    </row>
    <row r="34" spans="1:2" s="70" customFormat="1" ht="15">
      <c r="A34" s="71" t="s">
        <v>178</v>
      </c>
    </row>
    <row r="35" spans="1:2" s="70" customFormat="1" ht="23.45" customHeight="1">
      <c r="A35" s="72" t="s">
        <v>177</v>
      </c>
      <c r="B35" s="120"/>
    </row>
    <row r="36" spans="1:2" s="70" customFormat="1" ht="15">
      <c r="A36" s="71" t="s">
        <v>96</v>
      </c>
    </row>
    <row r="37" spans="1:2" s="72" customFormat="1" ht="37.5" customHeight="1">
      <c r="A37" s="287" t="s">
        <v>199</v>
      </c>
      <c r="B37" s="287"/>
    </row>
    <row r="38" spans="1:2" s="70" customFormat="1" ht="15">
      <c r="A38" s="71" t="s">
        <v>120</v>
      </c>
    </row>
    <row r="39" spans="1:2" s="72" customFormat="1" ht="23.45" customHeight="1">
      <c r="A39" s="72" t="s">
        <v>121</v>
      </c>
    </row>
  </sheetData>
  <sortState xmlns:xlrd2="http://schemas.microsoft.com/office/spreadsheetml/2017/richdata2" ref="A7:B19">
    <sortCondition ref="B7:B19"/>
  </sortState>
  <mergeCells count="2">
    <mergeCell ref="A29:B29"/>
    <mergeCell ref="A37:B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40"/>
  <dimension ref="A1:O41"/>
  <sheetViews>
    <sheetView showGridLines="0" zoomScaleNormal="100" zoomScaleSheetLayoutView="100" workbookViewId="0">
      <selection activeCell="R20" sqref="R20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269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1034.1098000000004</v>
      </c>
      <c r="C7" s="257">
        <v>2.6934409254045454E-2</v>
      </c>
      <c r="D7" s="156">
        <v>1034.1098000000004</v>
      </c>
      <c r="E7" s="257">
        <v>2.6934956461092174E-2</v>
      </c>
      <c r="F7" s="223">
        <v>1033.2318000000005</v>
      </c>
      <c r="G7" s="257">
        <v>2.6911643496096635E-2</v>
      </c>
      <c r="H7" s="156">
        <v>1033.2318000000005</v>
      </c>
      <c r="I7" s="161">
        <v>2.6911643496096635E-2</v>
      </c>
      <c r="J7" s="10"/>
      <c r="O7" s="55"/>
    </row>
    <row r="8" spans="1:15">
      <c r="A8" s="129" t="s">
        <v>312</v>
      </c>
      <c r="B8" s="223">
        <v>473312.07400000002</v>
      </c>
      <c r="C8" s="257">
        <v>4.1074226653070305E-2</v>
      </c>
      <c r="D8" s="156">
        <v>645370.78299999994</v>
      </c>
      <c r="E8" s="257">
        <v>4.4426779321415033E-2</v>
      </c>
      <c r="F8" s="223">
        <v>729195.67800000031</v>
      </c>
      <c r="G8" s="257">
        <v>4.4569503714255145E-2</v>
      </c>
      <c r="H8" s="156">
        <v>1847878.5350000001</v>
      </c>
      <c r="I8" s="161">
        <v>4.3570924729386853E-2</v>
      </c>
      <c r="J8" s="10"/>
      <c r="O8" s="55"/>
    </row>
    <row r="9" spans="1:15">
      <c r="A9" s="129" t="s">
        <v>313</v>
      </c>
      <c r="B9" s="223">
        <v>339242.97599999997</v>
      </c>
      <c r="C9" s="257">
        <v>5.0948342634586252E-2</v>
      </c>
      <c r="D9" s="156">
        <v>489321.30999999994</v>
      </c>
      <c r="E9" s="257">
        <v>5.4512762272552522E-2</v>
      </c>
      <c r="F9" s="223">
        <v>571716.33800000011</v>
      </c>
      <c r="G9" s="257">
        <v>5.4618973816377273E-2</v>
      </c>
      <c r="H9" s="156">
        <v>1400280.6239999998</v>
      </c>
      <c r="I9" s="162">
        <v>5.3646085213163629E-2</v>
      </c>
      <c r="J9" s="84"/>
      <c r="O9" s="86"/>
    </row>
    <row r="10" spans="1:15">
      <c r="A10" s="132" t="s">
        <v>40</v>
      </c>
      <c r="B10" s="225">
        <v>106493.708</v>
      </c>
      <c r="C10" s="258">
        <v>0.11250110868998295</v>
      </c>
      <c r="D10" s="157">
        <v>139649.96599999999</v>
      </c>
      <c r="E10" s="258">
        <v>0.11611715587459964</v>
      </c>
      <c r="F10" s="225">
        <v>126792.82900000001</v>
      </c>
      <c r="G10" s="258">
        <v>9.213600256168275E-2</v>
      </c>
      <c r="H10" s="157">
        <v>372936.50300000003</v>
      </c>
      <c r="I10" s="163">
        <v>0.10578515466118305</v>
      </c>
      <c r="J10" s="84"/>
      <c r="O10" s="101"/>
    </row>
    <row r="11" spans="1:15">
      <c r="A11" s="132" t="s">
        <v>39</v>
      </c>
      <c r="B11" s="225">
        <v>3646.8999999999996</v>
      </c>
      <c r="C11" s="258">
        <v>8.062137149666547E-2</v>
      </c>
      <c r="D11" s="157">
        <v>4777.9400000000005</v>
      </c>
      <c r="E11" s="258">
        <v>8.70359491583447E-2</v>
      </c>
      <c r="F11" s="225">
        <v>6107.57</v>
      </c>
      <c r="G11" s="258">
        <v>9.878011554076202E-2</v>
      </c>
      <c r="H11" s="157">
        <v>14532.41</v>
      </c>
      <c r="I11" s="163">
        <v>8.9727821863315571E-2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157">
        <v>0</v>
      </c>
      <c r="E12" s="258">
        <v>0</v>
      </c>
      <c r="F12" s="225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231.23</v>
      </c>
      <c r="C13" s="258">
        <v>5.5037765718538828E-2</v>
      </c>
      <c r="D13" s="157">
        <v>218.37</v>
      </c>
      <c r="E13" s="258">
        <v>0.23174197546848238</v>
      </c>
      <c r="F13" s="225">
        <v>243.17</v>
      </c>
      <c r="G13" s="258">
        <v>0.20120805924454924</v>
      </c>
      <c r="H13" s="157">
        <v>692.77</v>
      </c>
      <c r="I13" s="163">
        <v>0.10906079757310327</v>
      </c>
      <c r="J13" s="84"/>
      <c r="O13" s="101"/>
    </row>
    <row r="14" spans="1:15">
      <c r="A14" s="132" t="s">
        <v>61</v>
      </c>
      <c r="B14" s="225">
        <v>144</v>
      </c>
      <c r="C14" s="258">
        <v>3.9021957980938861E-2</v>
      </c>
      <c r="D14" s="157">
        <v>165</v>
      </c>
      <c r="E14" s="258">
        <v>6.8344206275240751E-2</v>
      </c>
      <c r="F14" s="225">
        <v>196</v>
      </c>
      <c r="G14" s="258">
        <v>8.2719618476861725E-2</v>
      </c>
      <c r="H14" s="157">
        <v>505</v>
      </c>
      <c r="I14" s="163">
        <v>5.9594544679977296E-2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157">
        <v>0</v>
      </c>
      <c r="E15" s="258">
        <v>0</v>
      </c>
      <c r="F15" s="225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144395.02899999998</v>
      </c>
      <c r="C16" s="258">
        <v>5.4389837684910271E-2</v>
      </c>
      <c r="D16" s="157">
        <v>237524.83599999998</v>
      </c>
      <c r="E16" s="258">
        <v>6.2122058170046388E-2</v>
      </c>
      <c r="F16" s="225">
        <v>321878.55700000003</v>
      </c>
      <c r="G16" s="258">
        <v>7.1488722838728508E-2</v>
      </c>
      <c r="H16" s="157">
        <v>703798.42200000002</v>
      </c>
      <c r="I16" s="163">
        <v>6.4093296530204832E-2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157">
        <v>0</v>
      </c>
      <c r="E17" s="258">
        <v>0</v>
      </c>
      <c r="F17" s="225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157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0</v>
      </c>
      <c r="C19" s="258">
        <v>0</v>
      </c>
      <c r="D19" s="157">
        <v>0</v>
      </c>
      <c r="E19" s="258">
        <v>0</v>
      </c>
      <c r="F19" s="225">
        <v>0</v>
      </c>
      <c r="G19" s="258">
        <v>0</v>
      </c>
      <c r="H19" s="157">
        <v>0</v>
      </c>
      <c r="I19" s="163">
        <v>0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157">
        <v>0</v>
      </c>
      <c r="E20" s="258">
        <v>0</v>
      </c>
      <c r="F20" s="225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31172.105</v>
      </c>
      <c r="C21" s="258">
        <v>0.11914554296474827</v>
      </c>
      <c r="D21" s="157">
        <v>35069.046000000002</v>
      </c>
      <c r="E21" s="258">
        <v>0.1166216042873037</v>
      </c>
      <c r="F21" s="225">
        <v>36124</v>
      </c>
      <c r="G21" s="258">
        <v>0.10616686505749726</v>
      </c>
      <c r="H21" s="157">
        <v>102365.151</v>
      </c>
      <c r="I21" s="163">
        <v>0.11341201836813976</v>
      </c>
      <c r="J21" s="84"/>
      <c r="O21" s="101"/>
    </row>
    <row r="22" spans="1:15">
      <c r="A22" s="132" t="s">
        <v>32</v>
      </c>
      <c r="B22" s="225">
        <v>50</v>
      </c>
      <c r="C22" s="258">
        <v>2.5490982710164878E-4</v>
      </c>
      <c r="D22" s="157">
        <v>0</v>
      </c>
      <c r="E22" s="258">
        <v>0</v>
      </c>
      <c r="F22" s="225">
        <v>0</v>
      </c>
      <c r="G22" s="258">
        <v>0</v>
      </c>
      <c r="H22" s="157">
        <v>50</v>
      </c>
      <c r="I22" s="163">
        <v>7.9888763652422512E-5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157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37.895000000000003</v>
      </c>
      <c r="C24" s="258">
        <v>4.9727708155632841E-3</v>
      </c>
      <c r="D24" s="157">
        <v>88.953999999999994</v>
      </c>
      <c r="E24" s="258">
        <v>4.9827806317859309E-3</v>
      </c>
      <c r="F24" s="225">
        <v>0</v>
      </c>
      <c r="G24" s="258">
        <v>0</v>
      </c>
      <c r="H24" s="157">
        <v>126.84899999999999</v>
      </c>
      <c r="I24" s="163">
        <v>2.6901059984344028E-3</v>
      </c>
      <c r="J24" s="84"/>
      <c r="O24" s="101"/>
    </row>
    <row r="25" spans="1:15">
      <c r="A25" s="132" t="s">
        <v>30</v>
      </c>
      <c r="B25" s="225">
        <v>53072.108999999997</v>
      </c>
      <c r="C25" s="258">
        <v>2.9406807167295435E-2</v>
      </c>
      <c r="D25" s="157">
        <v>71827.198000000004</v>
      </c>
      <c r="E25" s="258">
        <v>2.9070327060121619E-2</v>
      </c>
      <c r="F25" s="225">
        <v>80374.212000000014</v>
      </c>
      <c r="G25" s="258">
        <v>2.7382400242956826E-2</v>
      </c>
      <c r="H25" s="157">
        <v>205273.51900000003</v>
      </c>
      <c r="I25" s="163">
        <v>2.8467451488114071E-2</v>
      </c>
      <c r="J25" s="84"/>
      <c r="O25" s="81"/>
    </row>
    <row r="26" spans="1:15" ht="13.5" customHeight="1">
      <c r="A26" s="130" t="s">
        <v>315</v>
      </c>
      <c r="B26" s="223">
        <v>299573.81600000005</v>
      </c>
      <c r="C26" s="257">
        <v>5.0179185105094309E-2</v>
      </c>
      <c r="D26" s="156">
        <v>446136.82699999993</v>
      </c>
      <c r="E26" s="257">
        <v>5.4561919575703992E-2</v>
      </c>
      <c r="F26" s="223">
        <v>528102.83900000015</v>
      </c>
      <c r="G26" s="257">
        <v>5.4949098389651112E-2</v>
      </c>
      <c r="H26" s="156">
        <v>1273813.4820000001</v>
      </c>
      <c r="I26" s="162">
        <v>5.3617201188314111E-2</v>
      </c>
      <c r="J26" s="10"/>
      <c r="O26" s="8"/>
    </row>
    <row r="27" spans="1:15" ht="12.75" customHeight="1">
      <c r="A27" s="132" t="s">
        <v>26</v>
      </c>
      <c r="B27" s="225">
        <v>37623.798000000003</v>
      </c>
      <c r="C27" s="258">
        <v>3.0261504355218405E-2</v>
      </c>
      <c r="D27" s="157">
        <v>62182.817999999992</v>
      </c>
      <c r="E27" s="258">
        <v>4.0261447701952176E-2</v>
      </c>
      <c r="F27" s="225">
        <v>68850.231999999989</v>
      </c>
      <c r="G27" s="258">
        <v>4.1878643842211571E-2</v>
      </c>
      <c r="H27" s="157">
        <v>168656.848</v>
      </c>
      <c r="I27" s="163">
        <v>3.805600766161131E-2</v>
      </c>
      <c r="J27" s="84"/>
      <c r="O27" s="8"/>
    </row>
    <row r="28" spans="1:15" ht="12.75" customHeight="1">
      <c r="A28" s="132" t="s">
        <v>0</v>
      </c>
      <c r="B28" s="225">
        <v>0</v>
      </c>
      <c r="C28" s="258">
        <v>0</v>
      </c>
      <c r="D28" s="157">
        <v>0</v>
      </c>
      <c r="E28" s="258">
        <v>0</v>
      </c>
      <c r="F28" s="225">
        <v>0</v>
      </c>
      <c r="G28" s="258">
        <v>0</v>
      </c>
      <c r="H28" s="157">
        <v>0</v>
      </c>
      <c r="I28" s="163">
        <v>0</v>
      </c>
      <c r="J28" s="84"/>
      <c r="O28" s="8"/>
    </row>
    <row r="29" spans="1:15" ht="12.75" customHeight="1">
      <c r="A29" s="132" t="s">
        <v>1</v>
      </c>
      <c r="B29" s="225">
        <v>3000.18</v>
      </c>
      <c r="C29" s="258">
        <v>7.41163416431872E-2</v>
      </c>
      <c r="D29" s="157">
        <v>3625.26</v>
      </c>
      <c r="E29" s="258">
        <v>5.3721685552671143E-2</v>
      </c>
      <c r="F29" s="225">
        <v>4089.11</v>
      </c>
      <c r="G29" s="258">
        <v>4.7568020934484638E-2</v>
      </c>
      <c r="H29" s="157">
        <v>10714.550000000001</v>
      </c>
      <c r="I29" s="163">
        <v>5.5250998242861962E-2</v>
      </c>
      <c r="J29" s="84"/>
      <c r="O29" s="8"/>
    </row>
    <row r="30" spans="1:15" ht="12.75" customHeight="1">
      <c r="A30" s="132" t="s">
        <v>2</v>
      </c>
      <c r="B30" s="225">
        <v>285.75400000000002</v>
      </c>
      <c r="C30" s="258">
        <v>2.0920321668413112E-2</v>
      </c>
      <c r="D30" s="157">
        <v>500.267</v>
      </c>
      <c r="E30" s="258">
        <v>2.1316099233136519E-2</v>
      </c>
      <c r="F30" s="225">
        <v>890.22799999999995</v>
      </c>
      <c r="G30" s="258">
        <v>3.1429047837481558E-2</v>
      </c>
      <c r="H30" s="157">
        <v>1676.2489999999998</v>
      </c>
      <c r="I30" s="163">
        <v>2.5609909232621849E-2</v>
      </c>
      <c r="J30" s="84"/>
    </row>
    <row r="31" spans="1:15">
      <c r="A31" s="132" t="s">
        <v>6</v>
      </c>
      <c r="B31" s="225">
        <v>1401.66</v>
      </c>
      <c r="C31" s="258">
        <v>2.8448183322507748E-2</v>
      </c>
      <c r="D31" s="157">
        <v>3091.19</v>
      </c>
      <c r="E31" s="258">
        <v>5.0320761708250811E-2</v>
      </c>
      <c r="F31" s="225">
        <v>3821.23</v>
      </c>
      <c r="G31" s="258">
        <v>6.9082621910426856E-2</v>
      </c>
      <c r="H31" s="157">
        <v>8314.08</v>
      </c>
      <c r="I31" s="163">
        <v>5.0080517782996679E-2</v>
      </c>
      <c r="J31" s="84"/>
    </row>
    <row r="32" spans="1:15">
      <c r="A32" s="132" t="s">
        <v>25</v>
      </c>
      <c r="B32" s="225">
        <v>152896.50900000002</v>
      </c>
      <c r="C32" s="258">
        <v>4.9947425965133227E-2</v>
      </c>
      <c r="D32" s="157">
        <v>214496.15399999998</v>
      </c>
      <c r="E32" s="258">
        <v>5.2388021530658337E-2</v>
      </c>
      <c r="F32" s="225">
        <v>261998.98700000002</v>
      </c>
      <c r="G32" s="258">
        <v>5.3590288696712014E-2</v>
      </c>
      <c r="H32" s="157">
        <v>629391.65</v>
      </c>
      <c r="I32" s="163">
        <v>5.2255742295561791E-2</v>
      </c>
      <c r="J32" s="84"/>
    </row>
    <row r="33" spans="1:10">
      <c r="A33" s="132" t="s">
        <v>5</v>
      </c>
      <c r="B33" s="225">
        <v>104324.01500000001</v>
      </c>
      <c r="C33" s="258">
        <v>8.0516273662194673E-2</v>
      </c>
      <c r="D33" s="157">
        <v>162082.03799999994</v>
      </c>
      <c r="E33" s="258">
        <v>8.0679124196091606E-2</v>
      </c>
      <c r="F33" s="225">
        <v>188220.75200000004</v>
      </c>
      <c r="G33" s="258">
        <v>7.7036728075202815E-2</v>
      </c>
      <c r="H33" s="157">
        <v>454626.80499999999</v>
      </c>
      <c r="I33" s="163">
        <v>7.9094146576182786E-2</v>
      </c>
      <c r="J33" s="84"/>
    </row>
    <row r="34" spans="1:10">
      <c r="A34" s="132" t="s">
        <v>3</v>
      </c>
      <c r="B34" s="225">
        <v>41.9</v>
      </c>
      <c r="C34" s="258">
        <v>3.3608259861118647E-4</v>
      </c>
      <c r="D34" s="157">
        <v>159.1</v>
      </c>
      <c r="E34" s="258">
        <v>8.360664763339353E-4</v>
      </c>
      <c r="F34" s="225">
        <v>232.3</v>
      </c>
      <c r="G34" s="258">
        <v>1.0141854773223788E-3</v>
      </c>
      <c r="H34" s="157">
        <v>433.3</v>
      </c>
      <c r="I34" s="163">
        <v>7.9648039705773892E-4</v>
      </c>
      <c r="J34" s="84"/>
    </row>
    <row r="35" spans="1:10" ht="12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2.6911643496096635E-2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 t="shared" ref="B39:B40" si="0">+I8</f>
        <v>4.3570924729386853E-2</v>
      </c>
      <c r="C39" s="23"/>
      <c r="D39" s="10"/>
      <c r="E39" s="10"/>
      <c r="H39" s="87"/>
    </row>
    <row r="40" spans="1:10">
      <c r="A40" s="10" t="s">
        <v>116</v>
      </c>
      <c r="B40" s="86">
        <f t="shared" si="0"/>
        <v>5.3646085213163629E-2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{923E33B5-C0A5-4B39-BC0E-09C621F13762}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3E33B5-C0A5-4B39-BC0E-09C621F13762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1"/>
  <dimension ref="A1:O42"/>
  <sheetViews>
    <sheetView showGridLines="0" zoomScaleNormal="100" zoomScaleSheetLayoutView="100" workbookViewId="0">
      <selection activeCell="Q29" sqref="Q29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270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>
      <c r="B3" s="21"/>
      <c r="C3" s="21"/>
      <c r="D3" s="21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4612.1196999999993</v>
      </c>
      <c r="C7" s="257">
        <v>0.12012720460481592</v>
      </c>
      <c r="D7" s="156">
        <v>4612.0206999999991</v>
      </c>
      <c r="E7" s="257">
        <v>0.12012706653795929</v>
      </c>
      <c r="F7" s="223">
        <v>4613.3186999999989</v>
      </c>
      <c r="G7" s="257">
        <v>0.12015889192364763</v>
      </c>
      <c r="H7" s="156">
        <v>4613.3186999999989</v>
      </c>
      <c r="I7" s="161">
        <v>0.12015889192364763</v>
      </c>
      <c r="J7" s="10"/>
      <c r="O7" s="55"/>
    </row>
    <row r="8" spans="1:15">
      <c r="A8" s="129" t="s">
        <v>312</v>
      </c>
      <c r="B8" s="223">
        <v>2187738.4530000011</v>
      </c>
      <c r="C8" s="257">
        <v>0.18985288990569768</v>
      </c>
      <c r="D8" s="156">
        <v>2698523.0970000019</v>
      </c>
      <c r="E8" s="257">
        <v>0.18576404956987422</v>
      </c>
      <c r="F8" s="223">
        <v>3109071.2160000023</v>
      </c>
      <c r="G8" s="257">
        <v>0.1900309687647323</v>
      </c>
      <c r="H8" s="156">
        <v>7995332.7660000045</v>
      </c>
      <c r="I8" s="161">
        <v>0.18852107188624634</v>
      </c>
      <c r="J8" s="10"/>
      <c r="O8" s="55"/>
    </row>
    <row r="9" spans="1:15">
      <c r="A9" s="129" t="s">
        <v>313</v>
      </c>
      <c r="B9" s="223">
        <v>1586563.905</v>
      </c>
      <c r="C9" s="257">
        <v>0.23827406066502366</v>
      </c>
      <c r="D9" s="156">
        <v>2132554.5460000001</v>
      </c>
      <c r="E9" s="257">
        <v>0.23757689809043711</v>
      </c>
      <c r="F9" s="223">
        <v>2504581.6869999999</v>
      </c>
      <c r="G9" s="257">
        <v>0.23927544569004602</v>
      </c>
      <c r="H9" s="156">
        <v>6223700.1380000003</v>
      </c>
      <c r="I9" s="162">
        <v>0.23843588365208024</v>
      </c>
      <c r="J9" s="84"/>
      <c r="O9" s="86"/>
    </row>
    <row r="10" spans="1:15">
      <c r="A10" s="132" t="s">
        <v>40</v>
      </c>
      <c r="B10" s="225">
        <v>128680.72499999999</v>
      </c>
      <c r="C10" s="258">
        <v>0.13593971419917883</v>
      </c>
      <c r="D10" s="157">
        <v>176156.88199999998</v>
      </c>
      <c r="E10" s="258">
        <v>0.14647218836829118</v>
      </c>
      <c r="F10" s="225">
        <v>252464.80599999998</v>
      </c>
      <c r="G10" s="258">
        <v>0.18345752039613167</v>
      </c>
      <c r="H10" s="157">
        <v>557302.41299999994</v>
      </c>
      <c r="I10" s="163">
        <v>0.15808139315409275</v>
      </c>
      <c r="J10" s="84"/>
      <c r="O10" s="101"/>
    </row>
    <row r="11" spans="1:15">
      <c r="A11" s="132" t="s">
        <v>39</v>
      </c>
      <c r="B11" s="225">
        <v>4377.7269999999999</v>
      </c>
      <c r="C11" s="258">
        <v>9.6777634368362953E-2</v>
      </c>
      <c r="D11" s="157">
        <v>4525.8980000000001</v>
      </c>
      <c r="E11" s="258">
        <v>8.2444699645423336E-2</v>
      </c>
      <c r="F11" s="225">
        <v>3864.8690000000001</v>
      </c>
      <c r="G11" s="258">
        <v>6.2508036153479926E-2</v>
      </c>
      <c r="H11" s="157">
        <v>12768.494000000001</v>
      </c>
      <c r="I11" s="163">
        <v>7.8836831268510432E-2</v>
      </c>
      <c r="J11" s="84"/>
      <c r="O11" s="101"/>
    </row>
    <row r="12" spans="1:15">
      <c r="A12" s="132" t="s">
        <v>38</v>
      </c>
      <c r="B12" s="225">
        <v>0</v>
      </c>
      <c r="C12" s="258">
        <v>0</v>
      </c>
      <c r="D12" s="157">
        <v>0</v>
      </c>
      <c r="E12" s="258">
        <v>0</v>
      </c>
      <c r="F12" s="225">
        <v>0</v>
      </c>
      <c r="G12" s="258">
        <v>0</v>
      </c>
      <c r="H12" s="157">
        <v>0</v>
      </c>
      <c r="I12" s="163">
        <v>0</v>
      </c>
      <c r="J12" s="84"/>
      <c r="O12" s="101"/>
    </row>
    <row r="13" spans="1:15">
      <c r="A13" s="132" t="s">
        <v>60</v>
      </c>
      <c r="B13" s="225">
        <v>1424.17</v>
      </c>
      <c r="C13" s="258">
        <v>0.33898341393145975</v>
      </c>
      <c r="D13" s="157">
        <v>122.739</v>
      </c>
      <c r="E13" s="258">
        <v>0.13025497241849182</v>
      </c>
      <c r="F13" s="225">
        <v>199.32400000000001</v>
      </c>
      <c r="G13" s="258">
        <v>0.16492821976748998</v>
      </c>
      <c r="H13" s="157">
        <v>1746.2330000000002</v>
      </c>
      <c r="I13" s="163">
        <v>0.27490446140634389</v>
      </c>
      <c r="J13" s="84"/>
      <c r="O13" s="101"/>
    </row>
    <row r="14" spans="1:15">
      <c r="A14" s="132" t="s">
        <v>61</v>
      </c>
      <c r="B14" s="225">
        <v>0</v>
      </c>
      <c r="C14" s="258">
        <v>0</v>
      </c>
      <c r="D14" s="157">
        <v>0</v>
      </c>
      <c r="E14" s="258">
        <v>0</v>
      </c>
      <c r="F14" s="225">
        <v>0</v>
      </c>
      <c r="G14" s="258">
        <v>0</v>
      </c>
      <c r="H14" s="157">
        <v>0</v>
      </c>
      <c r="I14" s="163">
        <v>0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157">
        <v>0</v>
      </c>
      <c r="E15" s="258">
        <v>0</v>
      </c>
      <c r="F15" s="225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954718.098</v>
      </c>
      <c r="C16" s="258">
        <v>0.3596173825697716</v>
      </c>
      <c r="D16" s="157">
        <v>1388090.4889999998</v>
      </c>
      <c r="E16" s="258">
        <v>0.36304009111260321</v>
      </c>
      <c r="F16" s="225">
        <v>1628278.3739999998</v>
      </c>
      <c r="G16" s="258">
        <v>0.36163807389996938</v>
      </c>
      <c r="H16" s="157">
        <v>3971086.9609999997</v>
      </c>
      <c r="I16" s="163">
        <v>0.36163771640085174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157">
        <v>0</v>
      </c>
      <c r="E17" s="258">
        <v>0</v>
      </c>
      <c r="F17" s="225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157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71600</v>
      </c>
      <c r="C19" s="258">
        <v>0.50100008994211109</v>
      </c>
      <c r="D19" s="157">
        <v>74648</v>
      </c>
      <c r="E19" s="258">
        <v>0.51327276772431807</v>
      </c>
      <c r="F19" s="225">
        <v>99860</v>
      </c>
      <c r="G19" s="258">
        <v>0.56486111990544452</v>
      </c>
      <c r="H19" s="157">
        <v>246108</v>
      </c>
      <c r="I19" s="163">
        <v>0.52910941879714168</v>
      </c>
      <c r="J19" s="84"/>
      <c r="O19" s="101"/>
    </row>
    <row r="20" spans="1:15">
      <c r="A20" s="132" t="s">
        <v>34</v>
      </c>
      <c r="B20" s="225">
        <v>926.52300000000002</v>
      </c>
      <c r="C20" s="258">
        <v>0.33107571386763657</v>
      </c>
      <c r="D20" s="157">
        <v>2236.9870000000001</v>
      </c>
      <c r="E20" s="258">
        <v>0.28793805421479013</v>
      </c>
      <c r="F20" s="225">
        <v>2378.5219999999999</v>
      </c>
      <c r="G20" s="258">
        <v>0.28738182536094264</v>
      </c>
      <c r="H20" s="157">
        <v>5542.0320000000002</v>
      </c>
      <c r="I20" s="163">
        <v>0.29410011615348558</v>
      </c>
      <c r="J20" s="84"/>
      <c r="O20" s="101"/>
    </row>
    <row r="21" spans="1:15">
      <c r="A21" s="132" t="s">
        <v>33</v>
      </c>
      <c r="B21" s="225">
        <v>0</v>
      </c>
      <c r="C21" s="258">
        <v>0</v>
      </c>
      <c r="D21" s="157">
        <v>6227</v>
      </c>
      <c r="E21" s="258">
        <v>2.0707798264516238E-2</v>
      </c>
      <c r="F21" s="225">
        <v>7983</v>
      </c>
      <c r="G21" s="258">
        <v>2.3461689839275844E-2</v>
      </c>
      <c r="H21" s="157">
        <v>14210</v>
      </c>
      <c r="I21" s="163">
        <v>1.5743490487414667E-2</v>
      </c>
      <c r="J21" s="84"/>
      <c r="O21" s="101"/>
    </row>
    <row r="22" spans="1:15">
      <c r="A22" s="132" t="s">
        <v>32</v>
      </c>
      <c r="B22" s="225">
        <v>44087.97</v>
      </c>
      <c r="C22" s="258">
        <v>0.22476913619925359</v>
      </c>
      <c r="D22" s="157">
        <v>48401.59</v>
      </c>
      <c r="E22" s="258">
        <v>0.24491450844153362</v>
      </c>
      <c r="F22" s="225">
        <v>57907.619999999995</v>
      </c>
      <c r="G22" s="258">
        <v>0.2494985910570274</v>
      </c>
      <c r="H22" s="157">
        <v>150397.18</v>
      </c>
      <c r="I22" s="163">
        <v>0.24030089534021687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157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1572.798</v>
      </c>
      <c r="C24" s="258">
        <v>0.20639039433108067</v>
      </c>
      <c r="D24" s="157">
        <v>4754.7160000000003</v>
      </c>
      <c r="E24" s="258">
        <v>0.26633660987074981</v>
      </c>
      <c r="F24" s="225">
        <v>2195.9870000000001</v>
      </c>
      <c r="G24" s="258">
        <v>0.10128566679871703</v>
      </c>
      <c r="H24" s="157">
        <v>8523.5010000000002</v>
      </c>
      <c r="I24" s="163">
        <v>0.18075917955807008</v>
      </c>
      <c r="J24" s="84"/>
      <c r="O24" s="101"/>
    </row>
    <row r="25" spans="1:15">
      <c r="A25" s="132" t="s">
        <v>30</v>
      </c>
      <c r="B25" s="225">
        <v>379175.89400000003</v>
      </c>
      <c r="C25" s="258">
        <v>0.21009815904140638</v>
      </c>
      <c r="D25" s="157">
        <v>427390.245</v>
      </c>
      <c r="E25" s="258">
        <v>0.17297589980407574</v>
      </c>
      <c r="F25" s="225">
        <v>449449.18500000006</v>
      </c>
      <c r="G25" s="258">
        <v>0.15312122092768696</v>
      </c>
      <c r="H25" s="157">
        <v>1256015.324</v>
      </c>
      <c r="I25" s="163">
        <v>0.17418493860524636</v>
      </c>
      <c r="J25" s="84"/>
      <c r="O25" s="81"/>
    </row>
    <row r="26" spans="1:15" ht="13.5" customHeight="1">
      <c r="A26" s="130" t="s">
        <v>318</v>
      </c>
      <c r="B26" s="223">
        <v>-762712.84400000004</v>
      </c>
      <c r="C26" s="257"/>
      <c r="D26" s="156">
        <v>-1104398</v>
      </c>
      <c r="E26" s="257"/>
      <c r="F26" s="223">
        <v>-1292495</v>
      </c>
      <c r="G26" s="257"/>
      <c r="H26" s="156">
        <v>-3159605.844</v>
      </c>
      <c r="I26" s="162"/>
      <c r="J26" s="10"/>
      <c r="O26" s="8"/>
    </row>
    <row r="27" spans="1:15" ht="13.5" customHeight="1">
      <c r="A27" s="130" t="s">
        <v>315</v>
      </c>
      <c r="B27" s="223">
        <v>691326.66999999993</v>
      </c>
      <c r="C27" s="257">
        <v>0.11579853474917329</v>
      </c>
      <c r="D27" s="156">
        <v>870000.28999999992</v>
      </c>
      <c r="E27" s="257">
        <v>0.10639983740642676</v>
      </c>
      <c r="F27" s="223">
        <v>948278.01400000008</v>
      </c>
      <c r="G27" s="257">
        <v>9.8668323750535539E-2</v>
      </c>
      <c r="H27" s="156">
        <v>2509604.9739999999</v>
      </c>
      <c r="I27" s="162">
        <v>0.10563398542688042</v>
      </c>
      <c r="J27" s="10"/>
      <c r="O27" s="8"/>
    </row>
    <row r="28" spans="1:15" ht="12.75" customHeight="1">
      <c r="A28" s="132" t="s">
        <v>26</v>
      </c>
      <c r="B28" s="225">
        <v>391172.79200000002</v>
      </c>
      <c r="C28" s="258">
        <v>0.31462738420908343</v>
      </c>
      <c r="D28" s="157">
        <v>435996.67400000006</v>
      </c>
      <c r="E28" s="258">
        <v>0.28229433552651312</v>
      </c>
      <c r="F28" s="225">
        <v>451783.35100000002</v>
      </c>
      <c r="G28" s="258">
        <v>0.27480044003874765</v>
      </c>
      <c r="H28" s="157">
        <v>1278952.817</v>
      </c>
      <c r="I28" s="163">
        <v>0.28858501021311256</v>
      </c>
      <c r="J28" s="84"/>
      <c r="O28" s="8"/>
    </row>
    <row r="29" spans="1:15" ht="12.75" customHeight="1">
      <c r="A29" s="132" t="s">
        <v>0</v>
      </c>
      <c r="B29" s="225">
        <v>3293.2999999999997</v>
      </c>
      <c r="C29" s="258">
        <v>2.3212866546620158E-2</v>
      </c>
      <c r="D29" s="157">
        <v>6532.8730000000005</v>
      </c>
      <c r="E29" s="258">
        <v>3.5083465740681462E-2</v>
      </c>
      <c r="F29" s="225">
        <v>7482.351999999999</v>
      </c>
      <c r="G29" s="258">
        <v>3.1720587616717637E-2</v>
      </c>
      <c r="H29" s="157">
        <v>17308.525000000001</v>
      </c>
      <c r="I29" s="163">
        <v>3.0690696836136924E-2</v>
      </c>
      <c r="J29" s="84"/>
      <c r="O29" s="8"/>
    </row>
    <row r="30" spans="1:15" ht="12.75" customHeight="1">
      <c r="A30" s="132" t="s">
        <v>1</v>
      </c>
      <c r="B30" s="225">
        <v>1613.6</v>
      </c>
      <c r="C30" s="258">
        <v>3.9862317886075783E-2</v>
      </c>
      <c r="D30" s="157">
        <v>2556.1</v>
      </c>
      <c r="E30" s="258">
        <v>3.7878110933059338E-2</v>
      </c>
      <c r="F30" s="225">
        <v>3094.3</v>
      </c>
      <c r="G30" s="258">
        <v>3.5995541126938584E-2</v>
      </c>
      <c r="H30" s="157">
        <v>7264</v>
      </c>
      <c r="I30" s="163">
        <v>3.745777949014651E-2</v>
      </c>
      <c r="J30" s="84"/>
      <c r="O30" s="8"/>
    </row>
    <row r="31" spans="1:15" ht="12.75" customHeight="1">
      <c r="A31" s="132" t="s">
        <v>2</v>
      </c>
      <c r="B31" s="225">
        <v>116.24000000000001</v>
      </c>
      <c r="C31" s="258">
        <v>8.5100407719098953E-3</v>
      </c>
      <c r="D31" s="157">
        <v>176.38</v>
      </c>
      <c r="E31" s="258">
        <v>7.5154539130916475E-3</v>
      </c>
      <c r="F31" s="225">
        <v>194.57</v>
      </c>
      <c r="G31" s="258">
        <v>6.8691951250003215E-3</v>
      </c>
      <c r="H31" s="157">
        <v>487.19</v>
      </c>
      <c r="I31" s="163">
        <v>7.4433402668941436E-3</v>
      </c>
      <c r="J31" s="84"/>
    </row>
    <row r="32" spans="1:15">
      <c r="A32" s="132" t="s">
        <v>6</v>
      </c>
      <c r="B32" s="225">
        <v>2164.886</v>
      </c>
      <c r="C32" s="258">
        <v>4.3938668293545154E-2</v>
      </c>
      <c r="D32" s="157">
        <v>1894.5659999999998</v>
      </c>
      <c r="E32" s="258">
        <v>3.0841198446732134E-2</v>
      </c>
      <c r="F32" s="225">
        <v>1106.1959999999999</v>
      </c>
      <c r="G32" s="258">
        <v>1.9998513574641288E-2</v>
      </c>
      <c r="H32" s="157">
        <v>5165.6479999999992</v>
      </c>
      <c r="I32" s="163">
        <v>3.1115688870530619E-2</v>
      </c>
      <c r="J32" s="84"/>
    </row>
    <row r="33" spans="1:10">
      <c r="A33" s="132" t="s">
        <v>25</v>
      </c>
      <c r="B33" s="225">
        <v>210146.05199999997</v>
      </c>
      <c r="C33" s="258">
        <v>6.8649405030791338E-2</v>
      </c>
      <c r="D33" s="157">
        <v>298769.73599999992</v>
      </c>
      <c r="E33" s="258">
        <v>7.2970797239922086E-2</v>
      </c>
      <c r="F33" s="225">
        <v>341994.66900000011</v>
      </c>
      <c r="G33" s="258">
        <v>6.9952915674618504E-2</v>
      </c>
      <c r="H33" s="157">
        <v>850910.45699999994</v>
      </c>
      <c r="I33" s="163">
        <v>7.0647517420338674E-2</v>
      </c>
      <c r="J33" s="84"/>
    </row>
    <row r="34" spans="1:10">
      <c r="A34" s="132" t="s">
        <v>5</v>
      </c>
      <c r="B34" s="225">
        <v>81086.070999999996</v>
      </c>
      <c r="C34" s="258">
        <v>6.2581451479107153E-2</v>
      </c>
      <c r="D34" s="157">
        <v>121241.45100000002</v>
      </c>
      <c r="E34" s="258">
        <v>6.0350019062219346E-2</v>
      </c>
      <c r="F34" s="225">
        <v>139393.75100000002</v>
      </c>
      <c r="G34" s="258">
        <v>5.7052362064569422E-2</v>
      </c>
      <c r="H34" s="157">
        <v>341721.27300000004</v>
      </c>
      <c r="I34" s="163">
        <v>5.9451295342917092E-2</v>
      </c>
      <c r="J34" s="84"/>
    </row>
    <row r="35" spans="1:10">
      <c r="A35" s="132" t="s">
        <v>3</v>
      </c>
      <c r="B35" s="225">
        <v>1733.7289999999998</v>
      </c>
      <c r="C35" s="258">
        <v>1.3906351971541137E-2</v>
      </c>
      <c r="D35" s="157">
        <v>2832.5099999999998</v>
      </c>
      <c r="E35" s="258">
        <v>1.4884768415340257E-2</v>
      </c>
      <c r="F35" s="225">
        <v>3228.8249999999998</v>
      </c>
      <c r="G35" s="258">
        <v>1.409654508745342E-2</v>
      </c>
      <c r="H35" s="157">
        <v>7795.0639999999994</v>
      </c>
      <c r="I35" s="163">
        <v>1.4328676828549471E-2</v>
      </c>
      <c r="J35" s="84"/>
    </row>
    <row r="36" spans="1:10" ht="12" customHeight="1">
      <c r="A36" s="151" t="s">
        <v>322</v>
      </c>
      <c r="B36" s="64"/>
      <c r="C36" s="8"/>
      <c r="E36" s="10"/>
      <c r="F36" s="10"/>
      <c r="G36" s="10"/>
      <c r="I36" s="3"/>
    </row>
    <row r="37" spans="1:10">
      <c r="A37" s="151"/>
      <c r="B37" s="64"/>
    </row>
    <row r="38" spans="1:10">
      <c r="A38" s="10" t="s">
        <v>163</v>
      </c>
      <c r="B38" s="86">
        <f>+I7</f>
        <v>0.12015889192364763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>+I8</f>
        <v>0.18852107188624634</v>
      </c>
      <c r="C39" s="23"/>
      <c r="D39" s="10"/>
      <c r="E39" s="10"/>
    </row>
    <row r="40" spans="1:10">
      <c r="A40" s="10" t="s">
        <v>116</v>
      </c>
      <c r="B40" s="86">
        <f t="shared" ref="B40" si="0">+I9</f>
        <v>0.23843588365208024</v>
      </c>
      <c r="C40" s="23"/>
      <c r="D40" s="10"/>
      <c r="E40" s="10"/>
      <c r="H40" s="87">
        <f>I7</f>
        <v>0.12015889192364763</v>
      </c>
    </row>
    <row r="41" spans="1:10">
      <c r="B41" s="101"/>
      <c r="C41" s="8"/>
      <c r="H41" s="87">
        <f>I8</f>
        <v>0.18852107188624634</v>
      </c>
    </row>
    <row r="42" spans="1:10">
      <c r="B42" s="8"/>
      <c r="C42" s="8"/>
      <c r="H42" s="87">
        <f>I9</f>
        <v>0.23843588365208024</v>
      </c>
    </row>
  </sheetData>
  <mergeCells count="5">
    <mergeCell ref="B5:C5"/>
    <mergeCell ref="D5:E5"/>
    <mergeCell ref="F5:G5"/>
    <mergeCell ref="H5:I5"/>
    <mergeCell ref="A5:A6"/>
  </mergeCells>
  <conditionalFormatting sqref="C10:C25 C28:C35 E10:E25 E28:E35 G10:G25 G28:G35 I10:I25 I28:I35">
    <cfRule type="dataBar" priority="1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{6534512B-0C0A-4CCF-B02D-9E89E9FE7565}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34512B-0C0A-4CCF-B02D-9E89E9FE7565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C28:C35 E10:E25 E28:E35 G10:G25 G28:G35 I10:I25 I28:I35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2"/>
  <dimension ref="A1:O41"/>
  <sheetViews>
    <sheetView showGridLines="0" zoomScaleNormal="100" zoomScaleSheetLayoutView="100" workbookViewId="0">
      <selection activeCell="R27" sqref="R27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271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11649.522799999995</v>
      </c>
      <c r="C7" s="257">
        <v>0.30342330641246534</v>
      </c>
      <c r="D7" s="156">
        <v>11649.522799999995</v>
      </c>
      <c r="E7" s="257">
        <v>0.30342947084584282</v>
      </c>
      <c r="F7" s="223">
        <v>11649.638799999995</v>
      </c>
      <c r="G7" s="257">
        <v>0.30342748475598091</v>
      </c>
      <c r="H7" s="156">
        <v>11649.638799999995</v>
      </c>
      <c r="I7" s="161">
        <v>0.30342748475598091</v>
      </c>
      <c r="J7" s="10"/>
      <c r="O7" s="55"/>
    </row>
    <row r="8" spans="1:15">
      <c r="A8" s="129" t="s">
        <v>312</v>
      </c>
      <c r="B8" s="223">
        <v>2355477.567999999</v>
      </c>
      <c r="C8" s="257">
        <v>0.20440936291064227</v>
      </c>
      <c r="D8" s="156">
        <v>2947527.2049999987</v>
      </c>
      <c r="E8" s="257">
        <v>0.20290528193992044</v>
      </c>
      <c r="F8" s="223">
        <v>3297409.4949999996</v>
      </c>
      <c r="G8" s="257">
        <v>0.20154247915718254</v>
      </c>
      <c r="H8" s="156">
        <v>8600414.2679999974</v>
      </c>
      <c r="I8" s="161">
        <v>0.20278822206924582</v>
      </c>
      <c r="J8" s="10"/>
      <c r="O8" s="55"/>
    </row>
    <row r="9" spans="1:15">
      <c r="A9" s="129" t="s">
        <v>313</v>
      </c>
      <c r="B9" s="223">
        <v>936102.38699999999</v>
      </c>
      <c r="C9" s="257">
        <v>0.14058615366565486</v>
      </c>
      <c r="D9" s="156">
        <v>1269385.0860000001</v>
      </c>
      <c r="E9" s="257">
        <v>0.14141564246495142</v>
      </c>
      <c r="F9" s="223">
        <v>1400240.6080000002</v>
      </c>
      <c r="G9" s="257">
        <v>0.13377211743243936</v>
      </c>
      <c r="H9" s="156">
        <v>3605728.0810000002</v>
      </c>
      <c r="I9" s="162">
        <v>0.13813887914571546</v>
      </c>
      <c r="J9" s="84"/>
      <c r="O9" s="86"/>
    </row>
    <row r="10" spans="1:15">
      <c r="A10" s="132" t="s">
        <v>40</v>
      </c>
      <c r="B10" s="225">
        <v>122472.588</v>
      </c>
      <c r="C10" s="258">
        <v>0.12938137090814325</v>
      </c>
      <c r="D10" s="157">
        <v>185755.09900000005</v>
      </c>
      <c r="E10" s="258">
        <v>0.15445298271740859</v>
      </c>
      <c r="F10" s="225">
        <v>179943.53600000002</v>
      </c>
      <c r="G10" s="258">
        <v>0.13075879941013266</v>
      </c>
      <c r="H10" s="157">
        <v>488171.22300000006</v>
      </c>
      <c r="I10" s="163">
        <v>0.13847201309278614</v>
      </c>
      <c r="J10" s="84"/>
      <c r="O10" s="101"/>
    </row>
    <row r="11" spans="1:15">
      <c r="A11" s="132" t="s">
        <v>39</v>
      </c>
      <c r="B11" s="225">
        <v>1581.973</v>
      </c>
      <c r="C11" s="258">
        <v>3.4972396536975071E-2</v>
      </c>
      <c r="D11" s="157">
        <v>1821.568</v>
      </c>
      <c r="E11" s="258">
        <v>3.3182061691119528E-2</v>
      </c>
      <c r="F11" s="225">
        <v>1899.3790000000001</v>
      </c>
      <c r="G11" s="258">
        <v>3.0719398562062662E-2</v>
      </c>
      <c r="H11" s="157">
        <v>5302.92</v>
      </c>
      <c r="I11" s="163">
        <v>3.2741951342923403E-2</v>
      </c>
      <c r="J11" s="84"/>
      <c r="O11" s="101"/>
    </row>
    <row r="12" spans="1:15">
      <c r="A12" s="132" t="s">
        <v>38</v>
      </c>
      <c r="B12" s="225">
        <v>29.78</v>
      </c>
      <c r="C12" s="258">
        <v>6.0985851526143596E-5</v>
      </c>
      <c r="D12" s="157">
        <v>500.44</v>
      </c>
      <c r="E12" s="258">
        <v>7.7958501330094884E-4</v>
      </c>
      <c r="F12" s="225">
        <v>577.16999999999996</v>
      </c>
      <c r="G12" s="258">
        <v>8.1745820144247822E-4</v>
      </c>
      <c r="H12" s="157">
        <v>1107.3899999999999</v>
      </c>
      <c r="I12" s="163">
        <v>6.0305646753452101E-4</v>
      </c>
      <c r="J12" s="84"/>
      <c r="O12" s="101"/>
    </row>
    <row r="13" spans="1:15">
      <c r="A13" s="132" t="s">
        <v>60</v>
      </c>
      <c r="B13" s="225">
        <v>73.069000000000003</v>
      </c>
      <c r="C13" s="258">
        <v>1.739201013401338E-2</v>
      </c>
      <c r="D13" s="157">
        <v>92.188999999999993</v>
      </c>
      <c r="E13" s="258">
        <v>9.7834230784741127E-2</v>
      </c>
      <c r="F13" s="225">
        <v>94.531999999999996</v>
      </c>
      <c r="G13" s="258">
        <v>7.8219353771047953E-2</v>
      </c>
      <c r="H13" s="157">
        <v>259.78999999999996</v>
      </c>
      <c r="I13" s="163">
        <v>4.0897995873834747E-2</v>
      </c>
      <c r="J13" s="84"/>
      <c r="O13" s="101"/>
    </row>
    <row r="14" spans="1:15">
      <c r="A14" s="132" t="s">
        <v>61</v>
      </c>
      <c r="B14" s="225">
        <v>426.5</v>
      </c>
      <c r="C14" s="258">
        <v>0.11557545193660015</v>
      </c>
      <c r="D14" s="157">
        <v>469.9</v>
      </c>
      <c r="E14" s="258">
        <v>0.19463601532567049</v>
      </c>
      <c r="F14" s="225">
        <v>396.2</v>
      </c>
      <c r="G14" s="258">
        <v>0.16721180020679907</v>
      </c>
      <c r="H14" s="157">
        <v>1292.5999999999999</v>
      </c>
      <c r="I14" s="163">
        <v>0.15253843258086863</v>
      </c>
      <c r="J14" s="84"/>
      <c r="O14" s="101"/>
    </row>
    <row r="15" spans="1:15">
      <c r="A15" s="132" t="s">
        <v>62</v>
      </c>
      <c r="B15" s="225">
        <v>3</v>
      </c>
      <c r="C15" s="258">
        <v>0.1525940996948118</v>
      </c>
      <c r="D15" s="157">
        <v>1</v>
      </c>
      <c r="E15" s="258">
        <v>9.420631182289213E-2</v>
      </c>
      <c r="F15" s="225">
        <v>2</v>
      </c>
      <c r="G15" s="258">
        <v>0.22323920080366114</v>
      </c>
      <c r="H15" s="157">
        <v>6</v>
      </c>
      <c r="I15" s="163">
        <v>0.15292858235204163</v>
      </c>
      <c r="J15" s="84"/>
      <c r="O15" s="101"/>
    </row>
    <row r="16" spans="1:15">
      <c r="A16" s="132" t="s">
        <v>37</v>
      </c>
      <c r="B16" s="225">
        <v>691904.73699999996</v>
      </c>
      <c r="C16" s="258">
        <v>0.26062245078291812</v>
      </c>
      <c r="D16" s="157">
        <v>966594.52500000002</v>
      </c>
      <c r="E16" s="258">
        <v>0.25280236930212369</v>
      </c>
      <c r="F16" s="225">
        <v>1062569.27</v>
      </c>
      <c r="G16" s="258">
        <v>0.23599496887262381</v>
      </c>
      <c r="H16" s="157">
        <v>2721068.5320000001</v>
      </c>
      <c r="I16" s="163">
        <v>0.24780142559126853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157">
        <v>0</v>
      </c>
      <c r="E17" s="258">
        <v>0</v>
      </c>
      <c r="F17" s="225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157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112.82</v>
      </c>
      <c r="C19" s="258">
        <v>7.8942500205682917E-4</v>
      </c>
      <c r="D19" s="157">
        <v>265.49</v>
      </c>
      <c r="E19" s="258">
        <v>1.8254847698950974E-3</v>
      </c>
      <c r="F19" s="225">
        <v>518.34</v>
      </c>
      <c r="G19" s="258">
        <v>2.9320059372300029E-3</v>
      </c>
      <c r="H19" s="157">
        <v>896.65000000000009</v>
      </c>
      <c r="I19" s="163">
        <v>1.9277145008063821E-3</v>
      </c>
      <c r="J19" s="84"/>
      <c r="O19" s="101"/>
    </row>
    <row r="20" spans="1:15">
      <c r="A20" s="132" t="s">
        <v>34</v>
      </c>
      <c r="B20" s="225">
        <v>0</v>
      </c>
      <c r="C20" s="258">
        <v>0</v>
      </c>
      <c r="D20" s="157">
        <v>0</v>
      </c>
      <c r="E20" s="258">
        <v>0</v>
      </c>
      <c r="F20" s="225">
        <v>0</v>
      </c>
      <c r="G20" s="258">
        <v>0</v>
      </c>
      <c r="H20" s="157">
        <v>0</v>
      </c>
      <c r="I20" s="163">
        <v>0</v>
      </c>
      <c r="J20" s="84"/>
      <c r="O20" s="101"/>
    </row>
    <row r="21" spans="1:15">
      <c r="A21" s="132" t="s">
        <v>33</v>
      </c>
      <c r="B21" s="225">
        <v>0</v>
      </c>
      <c r="C21" s="258">
        <v>0</v>
      </c>
      <c r="D21" s="157">
        <v>0</v>
      </c>
      <c r="E21" s="258">
        <v>0</v>
      </c>
      <c r="F21" s="225">
        <v>0</v>
      </c>
      <c r="G21" s="258">
        <v>0</v>
      </c>
      <c r="H21" s="157">
        <v>0</v>
      </c>
      <c r="I21" s="163">
        <v>0</v>
      </c>
      <c r="J21" s="84"/>
      <c r="O21" s="101"/>
    </row>
    <row r="22" spans="1:15">
      <c r="A22" s="132" t="s">
        <v>32</v>
      </c>
      <c r="B22" s="225">
        <v>16500</v>
      </c>
      <c r="C22" s="258">
        <v>8.4120242943544102E-2</v>
      </c>
      <c r="D22" s="157">
        <v>0</v>
      </c>
      <c r="E22" s="258">
        <v>0</v>
      </c>
      <c r="F22" s="225">
        <v>2700</v>
      </c>
      <c r="G22" s="258">
        <v>1.1633118333199915E-2</v>
      </c>
      <c r="H22" s="157">
        <v>19200</v>
      </c>
      <c r="I22" s="163">
        <v>3.0677285242530241E-2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157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316.13</v>
      </c>
      <c r="C24" s="258">
        <v>4.1484154583032611E-2</v>
      </c>
      <c r="D24" s="157">
        <v>236.714</v>
      </c>
      <c r="E24" s="258">
        <v>1.3259594110130796E-2</v>
      </c>
      <c r="F24" s="225">
        <v>275.892</v>
      </c>
      <c r="G24" s="258">
        <v>1.2724986616237544E-2</v>
      </c>
      <c r="H24" s="157">
        <v>828.7360000000001</v>
      </c>
      <c r="I24" s="163">
        <v>1.7575130152532016E-2</v>
      </c>
      <c r="J24" s="84"/>
      <c r="O24" s="101"/>
    </row>
    <row r="25" spans="1:15">
      <c r="A25" s="132" t="s">
        <v>30</v>
      </c>
      <c r="B25" s="225">
        <v>102681.79000000001</v>
      </c>
      <c r="C25" s="258">
        <v>5.6895112235368771E-2</v>
      </c>
      <c r="D25" s="157">
        <v>113648.16100000002</v>
      </c>
      <c r="E25" s="258">
        <v>4.5996353777455708E-2</v>
      </c>
      <c r="F25" s="225">
        <v>151264.28900000002</v>
      </c>
      <c r="G25" s="258">
        <v>5.1533684757796336E-2</v>
      </c>
      <c r="H25" s="157">
        <v>367594.24000000005</v>
      </c>
      <c r="I25" s="163">
        <v>5.0978183866522801E-2</v>
      </c>
      <c r="J25" s="84"/>
      <c r="O25" s="81"/>
    </row>
    <row r="26" spans="1:15" ht="13.5" customHeight="1">
      <c r="A26" s="130" t="s">
        <v>315</v>
      </c>
      <c r="B26" s="223">
        <v>797900.071</v>
      </c>
      <c r="C26" s="257">
        <v>0.133649782523306</v>
      </c>
      <c r="D26" s="156">
        <v>1093106.2370000002</v>
      </c>
      <c r="E26" s="257">
        <v>0.13368538748964215</v>
      </c>
      <c r="F26" s="223">
        <v>1242418.2109999999</v>
      </c>
      <c r="G26" s="257">
        <v>0.12927361012981278</v>
      </c>
      <c r="H26" s="156">
        <v>3133424.5190000003</v>
      </c>
      <c r="I26" s="162">
        <v>0.13189172136868574</v>
      </c>
      <c r="J26" s="10"/>
      <c r="O26" s="8"/>
    </row>
    <row r="27" spans="1:15" ht="12.75" customHeight="1">
      <c r="A27" s="132" t="s">
        <v>26</v>
      </c>
      <c r="B27" s="225">
        <v>247415.459</v>
      </c>
      <c r="C27" s="258">
        <v>0.19900074920870189</v>
      </c>
      <c r="D27" s="157">
        <v>314701.65399999998</v>
      </c>
      <c r="E27" s="258">
        <v>0.20375956882878563</v>
      </c>
      <c r="F27" s="225">
        <v>333716.46499999997</v>
      </c>
      <c r="G27" s="258">
        <v>0.20298541596805175</v>
      </c>
      <c r="H27" s="157">
        <v>895833.57799999998</v>
      </c>
      <c r="I27" s="163">
        <v>0.20213735707841923</v>
      </c>
      <c r="J27" s="84"/>
      <c r="O27" s="8"/>
    </row>
    <row r="28" spans="1:15" ht="12.75" customHeight="1">
      <c r="A28" s="132" t="s">
        <v>0</v>
      </c>
      <c r="B28" s="225">
        <v>33705.1</v>
      </c>
      <c r="C28" s="258">
        <v>0.23757082204490548</v>
      </c>
      <c r="D28" s="157">
        <v>49978.256999999998</v>
      </c>
      <c r="E28" s="258">
        <v>0.26839806425725299</v>
      </c>
      <c r="F28" s="225">
        <v>56717.558000000005</v>
      </c>
      <c r="G28" s="258">
        <v>0.24044769184145101</v>
      </c>
      <c r="H28" s="157">
        <v>140400.91499999998</v>
      </c>
      <c r="I28" s="163">
        <v>0.24895257786444705</v>
      </c>
      <c r="J28" s="84"/>
      <c r="O28" s="8"/>
    </row>
    <row r="29" spans="1:15" ht="12.75" customHeight="1">
      <c r="A29" s="132" t="s">
        <v>1</v>
      </c>
      <c r="B29" s="225">
        <v>13479.056</v>
      </c>
      <c r="C29" s="258">
        <v>0.33298612734024369</v>
      </c>
      <c r="D29" s="157">
        <v>16703.875</v>
      </c>
      <c r="E29" s="258">
        <v>0.24752992068461976</v>
      </c>
      <c r="F29" s="225">
        <v>20907.138999999999</v>
      </c>
      <c r="G29" s="258">
        <v>0.24320970226581826</v>
      </c>
      <c r="H29" s="157">
        <v>51090.07</v>
      </c>
      <c r="I29" s="163">
        <v>0.26345272249396329</v>
      </c>
      <c r="J29" s="84"/>
      <c r="O29" s="8"/>
    </row>
    <row r="30" spans="1:15" ht="12.75" customHeight="1">
      <c r="A30" s="132" t="s">
        <v>2</v>
      </c>
      <c r="B30" s="225">
        <v>579.07299999999998</v>
      </c>
      <c r="C30" s="258">
        <v>4.2394484169925833E-2</v>
      </c>
      <c r="D30" s="157">
        <v>1077.3330000000001</v>
      </c>
      <c r="E30" s="258">
        <v>4.5904561234566071E-2</v>
      </c>
      <c r="F30" s="225">
        <v>1096.075</v>
      </c>
      <c r="G30" s="258">
        <v>3.8696371725521553E-2</v>
      </c>
      <c r="H30" s="157">
        <v>2752.4809999999998</v>
      </c>
      <c r="I30" s="163">
        <v>4.2052695377904015E-2</v>
      </c>
      <c r="J30" s="84"/>
    </row>
    <row r="31" spans="1:15">
      <c r="A31" s="132" t="s">
        <v>6</v>
      </c>
      <c r="B31" s="225">
        <v>22401.43</v>
      </c>
      <c r="C31" s="258">
        <v>0.45466089303135193</v>
      </c>
      <c r="D31" s="157">
        <v>27764.9</v>
      </c>
      <c r="E31" s="258">
        <v>0.45197833738897092</v>
      </c>
      <c r="F31" s="225">
        <v>21781.600000000002</v>
      </c>
      <c r="G31" s="258">
        <v>0.39378159320536937</v>
      </c>
      <c r="H31" s="157">
        <v>71947.930000000008</v>
      </c>
      <c r="I31" s="163">
        <v>0.43338404102616296</v>
      </c>
      <c r="J31" s="84"/>
    </row>
    <row r="32" spans="1:15">
      <c r="A32" s="132" t="s">
        <v>25</v>
      </c>
      <c r="B32" s="225">
        <v>325054.80100000004</v>
      </c>
      <c r="C32" s="258">
        <v>0.10618718971247809</v>
      </c>
      <c r="D32" s="157">
        <v>454512.90200000006</v>
      </c>
      <c r="E32" s="258">
        <v>0.11100913117508861</v>
      </c>
      <c r="F32" s="225">
        <v>542574.07199999993</v>
      </c>
      <c r="G32" s="258">
        <v>0.11098020450678539</v>
      </c>
      <c r="H32" s="157">
        <v>1322141.7749999999</v>
      </c>
      <c r="I32" s="163">
        <v>0.10977187236690641</v>
      </c>
      <c r="J32" s="84"/>
    </row>
    <row r="33" spans="1:10">
      <c r="A33" s="132" t="s">
        <v>5</v>
      </c>
      <c r="B33" s="225">
        <v>141764.37100000001</v>
      </c>
      <c r="C33" s="258">
        <v>0.10941238113760186</v>
      </c>
      <c r="D33" s="157">
        <v>207981.32700000002</v>
      </c>
      <c r="E33" s="258">
        <v>0.10352628532164032</v>
      </c>
      <c r="F33" s="225">
        <v>244865.842</v>
      </c>
      <c r="G33" s="258">
        <v>0.10022095377166261</v>
      </c>
      <c r="H33" s="157">
        <v>594611.54</v>
      </c>
      <c r="I33" s="163">
        <v>0.10344812884636174</v>
      </c>
      <c r="J33" s="84"/>
    </row>
    <row r="34" spans="1:10">
      <c r="A34" s="132" t="s">
        <v>3</v>
      </c>
      <c r="B34" s="225">
        <v>13500.780999999999</v>
      </c>
      <c r="C34" s="258">
        <v>0.10829063393223227</v>
      </c>
      <c r="D34" s="157">
        <v>20385.989000000001</v>
      </c>
      <c r="E34" s="258">
        <v>0.1071278566298703</v>
      </c>
      <c r="F34" s="225">
        <v>20759.46</v>
      </c>
      <c r="G34" s="258">
        <v>9.0632556388527019E-2</v>
      </c>
      <c r="H34" s="157">
        <v>54646.23</v>
      </c>
      <c r="I34" s="163">
        <v>0.10044922909787336</v>
      </c>
      <c r="J34" s="84"/>
    </row>
    <row r="35" spans="1:10" ht="11.45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0.30342748475598091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>+I8</f>
        <v>0.20278822206924582</v>
      </c>
      <c r="C39" s="23"/>
      <c r="D39" s="10"/>
      <c r="E39" s="10"/>
      <c r="H39" s="87"/>
    </row>
    <row r="40" spans="1:10">
      <c r="A40" s="10" t="s">
        <v>116</v>
      </c>
      <c r="B40" s="86">
        <f t="shared" ref="B40" si="0">+I9</f>
        <v>0.13813887914571546</v>
      </c>
      <c r="C40" s="23"/>
      <c r="D40" s="10"/>
      <c r="E40" s="10"/>
      <c r="H40" s="87"/>
    </row>
    <row r="41" spans="1:10">
      <c r="B41" s="8"/>
      <c r="C41" s="8"/>
      <c r="H41" s="87"/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{03C23AEA-A1D6-4B20-B6C9-E3C2D3661D87}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C23AEA-A1D6-4B20-B6C9-E3C2D3661D87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G10:G25 G27:G34 I10:I25 I27:I34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3"/>
  <dimension ref="A1:O41"/>
  <sheetViews>
    <sheetView showGridLines="0" topLeftCell="A25" zoomScaleNormal="100" zoomScaleSheetLayoutView="100" workbookViewId="0">
      <selection activeCell="M25" sqref="M25"/>
    </sheetView>
  </sheetViews>
  <sheetFormatPr defaultColWidth="9.140625" defaultRowHeight="12"/>
  <cols>
    <col min="1" max="1" width="31.7109375" style="7" customWidth="1"/>
    <col min="2" max="9" width="13.28515625" style="7" customWidth="1"/>
    <col min="10" max="15" width="9.140625" style="7" customWidth="1"/>
    <col min="16" max="16384" width="9.140625" style="7"/>
  </cols>
  <sheetData>
    <row r="1" spans="1:15" ht="18">
      <c r="A1" s="187" t="s">
        <v>272</v>
      </c>
      <c r="I1" s="190" t="str">
        <f>'3'!N1</f>
        <v>IV. čtvrtletí 2023</v>
      </c>
    </row>
    <row r="2" spans="1:15" ht="1.5" customHeight="1">
      <c r="E2" s="10"/>
      <c r="F2" s="10"/>
      <c r="G2" s="10"/>
    </row>
    <row r="3" spans="1:15" ht="12" customHeight="1">
      <c r="E3" s="10"/>
      <c r="F3" s="10"/>
      <c r="G3" s="10"/>
    </row>
    <row r="4" spans="1:15">
      <c r="B4" s="21"/>
      <c r="C4" s="21"/>
      <c r="D4" s="21"/>
    </row>
    <row r="5" spans="1:15" ht="12.75" customHeight="1">
      <c r="A5" s="306">
        <v>2025</v>
      </c>
      <c r="B5" s="295" t="s">
        <v>17</v>
      </c>
      <c r="C5" s="297"/>
      <c r="D5" s="295" t="s">
        <v>18</v>
      </c>
      <c r="E5" s="297"/>
      <c r="F5" s="295" t="s">
        <v>19</v>
      </c>
      <c r="G5" s="297"/>
      <c r="H5" s="295" t="s">
        <v>7</v>
      </c>
      <c r="I5" s="296"/>
    </row>
    <row r="6" spans="1:15">
      <c r="A6" s="307"/>
      <c r="B6" s="217" t="s">
        <v>280</v>
      </c>
      <c r="C6" s="218" t="s">
        <v>281</v>
      </c>
      <c r="D6" s="217" t="s">
        <v>280</v>
      </c>
      <c r="E6" s="218" t="s">
        <v>281</v>
      </c>
      <c r="F6" s="217" t="s">
        <v>280</v>
      </c>
      <c r="G6" s="218" t="s">
        <v>281</v>
      </c>
      <c r="H6" s="217" t="s">
        <v>280</v>
      </c>
      <c r="I6" s="154" t="s">
        <v>281</v>
      </c>
      <c r="J6" s="10"/>
      <c r="O6" s="10"/>
    </row>
    <row r="7" spans="1:15" ht="13.5">
      <c r="A7" s="129" t="s">
        <v>191</v>
      </c>
      <c r="B7" s="223">
        <v>1253.5471999999993</v>
      </c>
      <c r="C7" s="257">
        <v>3.2649872677023982E-2</v>
      </c>
      <c r="D7" s="156">
        <v>1254.3361999999993</v>
      </c>
      <c r="E7" s="257">
        <v>3.2671086701404214E-2</v>
      </c>
      <c r="F7" s="223">
        <v>1253.6301999999991</v>
      </c>
      <c r="G7" s="257">
        <v>3.2652159000855649E-2</v>
      </c>
      <c r="H7" s="156">
        <v>1253.6301999999991</v>
      </c>
      <c r="I7" s="161">
        <v>3.2652159000855649E-2</v>
      </c>
      <c r="J7" s="10"/>
      <c r="O7" s="55"/>
    </row>
    <row r="8" spans="1:15">
      <c r="A8" s="129" t="s">
        <v>312</v>
      </c>
      <c r="B8" s="223">
        <v>533690.63500000001</v>
      </c>
      <c r="C8" s="257">
        <v>4.6313904311283245E-2</v>
      </c>
      <c r="D8" s="156">
        <v>629217.35800000001</v>
      </c>
      <c r="E8" s="257">
        <v>4.3314791195110239E-2</v>
      </c>
      <c r="F8" s="223">
        <v>697520.60900000005</v>
      </c>
      <c r="G8" s="257">
        <v>4.263347728398769E-2</v>
      </c>
      <c r="H8" s="156">
        <v>1860428.602</v>
      </c>
      <c r="I8" s="161">
        <v>4.3866841378803291E-2</v>
      </c>
      <c r="J8" s="10"/>
      <c r="O8" s="55"/>
    </row>
    <row r="9" spans="1:15">
      <c r="A9" s="129" t="s">
        <v>313</v>
      </c>
      <c r="B9" s="223">
        <v>282849.57799999998</v>
      </c>
      <c r="C9" s="257">
        <v>4.2479043734105583E-2</v>
      </c>
      <c r="D9" s="156">
        <v>363753.20600000001</v>
      </c>
      <c r="E9" s="257">
        <v>4.0523867731321224E-2</v>
      </c>
      <c r="F9" s="223">
        <v>404637.43299999996</v>
      </c>
      <c r="G9" s="257">
        <v>3.8657075002381872E-2</v>
      </c>
      <c r="H9" s="156">
        <v>1051240.2169999999</v>
      </c>
      <c r="I9" s="162">
        <v>4.0274014575443155E-2</v>
      </c>
      <c r="J9" s="84"/>
      <c r="O9" s="86"/>
    </row>
    <row r="10" spans="1:15">
      <c r="A10" s="132" t="s">
        <v>40</v>
      </c>
      <c r="B10" s="225">
        <v>75545.614999999991</v>
      </c>
      <c r="C10" s="258">
        <v>7.9807207428316845E-2</v>
      </c>
      <c r="D10" s="157">
        <v>92427.834999999992</v>
      </c>
      <c r="E10" s="258">
        <v>7.6852559519039035E-2</v>
      </c>
      <c r="F10" s="225">
        <v>102221.208</v>
      </c>
      <c r="G10" s="258">
        <v>7.4280647860190133E-2</v>
      </c>
      <c r="H10" s="157">
        <v>270194.658</v>
      </c>
      <c r="I10" s="163">
        <v>7.6641957693145024E-2</v>
      </c>
      <c r="J10" s="84"/>
      <c r="O10" s="101"/>
    </row>
    <row r="11" spans="1:15">
      <c r="A11" s="132" t="s">
        <v>39</v>
      </c>
      <c r="B11" s="225">
        <v>679.34</v>
      </c>
      <c r="C11" s="258">
        <v>1.5018048894278628E-2</v>
      </c>
      <c r="D11" s="157">
        <v>712.56</v>
      </c>
      <c r="E11" s="258">
        <v>1.2980141218238424E-2</v>
      </c>
      <c r="F11" s="225">
        <v>1435.99</v>
      </c>
      <c r="G11" s="258">
        <v>2.3224827241501753E-2</v>
      </c>
      <c r="H11" s="157">
        <v>2827.8900000000003</v>
      </c>
      <c r="I11" s="163">
        <v>1.7460311825020867E-2</v>
      </c>
      <c r="J11" s="84"/>
      <c r="O11" s="101"/>
    </row>
    <row r="12" spans="1:15">
      <c r="A12" s="132" t="s">
        <v>38</v>
      </c>
      <c r="B12" s="225">
        <v>18212.150000000001</v>
      </c>
      <c r="C12" s="258">
        <v>3.7296288645797718E-2</v>
      </c>
      <c r="D12" s="157">
        <v>18242.73</v>
      </c>
      <c r="E12" s="258">
        <v>2.8418509531003954E-2</v>
      </c>
      <c r="F12" s="225">
        <v>510.77</v>
      </c>
      <c r="G12" s="258">
        <v>7.2341446289788899E-4</v>
      </c>
      <c r="H12" s="157">
        <v>36965.65</v>
      </c>
      <c r="I12" s="163">
        <v>2.0130554103899682E-2</v>
      </c>
      <c r="J12" s="84"/>
      <c r="O12" s="101"/>
    </row>
    <row r="13" spans="1:15">
      <c r="A13" s="132" t="s">
        <v>60</v>
      </c>
      <c r="B13" s="225">
        <v>0</v>
      </c>
      <c r="C13" s="258">
        <v>0</v>
      </c>
      <c r="D13" s="157">
        <v>0</v>
      </c>
      <c r="E13" s="258">
        <v>0</v>
      </c>
      <c r="F13" s="225">
        <v>0</v>
      </c>
      <c r="G13" s="258">
        <v>0</v>
      </c>
      <c r="H13" s="157">
        <v>0</v>
      </c>
      <c r="I13" s="163">
        <v>0</v>
      </c>
      <c r="J13" s="84"/>
      <c r="O13" s="101"/>
    </row>
    <row r="14" spans="1:15">
      <c r="A14" s="132" t="s">
        <v>61</v>
      </c>
      <c r="B14" s="225">
        <v>413.45</v>
      </c>
      <c r="C14" s="258">
        <v>0.11203908699457757</v>
      </c>
      <c r="D14" s="157">
        <v>389.202</v>
      </c>
      <c r="E14" s="258">
        <v>0.16121031376203787</v>
      </c>
      <c r="F14" s="225">
        <v>389.80099999999999</v>
      </c>
      <c r="G14" s="258">
        <v>0.16451117347907745</v>
      </c>
      <c r="H14" s="157">
        <v>1192.453</v>
      </c>
      <c r="I14" s="163">
        <v>0.14072018532133262</v>
      </c>
      <c r="J14" s="84"/>
      <c r="O14" s="101"/>
    </row>
    <row r="15" spans="1:15">
      <c r="A15" s="132" t="s">
        <v>62</v>
      </c>
      <c r="B15" s="225">
        <v>0</v>
      </c>
      <c r="C15" s="258">
        <v>0</v>
      </c>
      <c r="D15" s="157">
        <v>0</v>
      </c>
      <c r="E15" s="258">
        <v>0</v>
      </c>
      <c r="F15" s="225">
        <v>0</v>
      </c>
      <c r="G15" s="258">
        <v>0</v>
      </c>
      <c r="H15" s="157">
        <v>0</v>
      </c>
      <c r="I15" s="163">
        <v>0</v>
      </c>
      <c r="J15" s="84"/>
      <c r="O15" s="101"/>
    </row>
    <row r="16" spans="1:15">
      <c r="A16" s="132" t="s">
        <v>37</v>
      </c>
      <c r="B16" s="225">
        <v>91768.678</v>
      </c>
      <c r="C16" s="258">
        <v>3.4566865186050115E-2</v>
      </c>
      <c r="D16" s="157">
        <v>123002.94</v>
      </c>
      <c r="E16" s="258">
        <v>3.2170091862590434E-2</v>
      </c>
      <c r="F16" s="225">
        <v>141276.193</v>
      </c>
      <c r="G16" s="258">
        <v>3.1377220959418292E-2</v>
      </c>
      <c r="H16" s="157">
        <v>356047.81099999999</v>
      </c>
      <c r="I16" s="163">
        <v>3.2424451683913169E-2</v>
      </c>
      <c r="J16" s="84"/>
      <c r="O16" s="101"/>
    </row>
    <row r="17" spans="1:15">
      <c r="A17" s="132" t="s">
        <v>72</v>
      </c>
      <c r="B17" s="225">
        <v>0</v>
      </c>
      <c r="C17" s="258">
        <v>0</v>
      </c>
      <c r="D17" s="157">
        <v>0</v>
      </c>
      <c r="E17" s="258">
        <v>0</v>
      </c>
      <c r="F17" s="225">
        <v>0</v>
      </c>
      <c r="G17" s="258">
        <v>0</v>
      </c>
      <c r="H17" s="157">
        <v>0</v>
      </c>
      <c r="I17" s="163">
        <v>0</v>
      </c>
      <c r="J17" s="84"/>
      <c r="O17" s="101"/>
    </row>
    <row r="18" spans="1:15">
      <c r="A18" s="132" t="s">
        <v>36</v>
      </c>
      <c r="B18" s="225">
        <v>0</v>
      </c>
      <c r="C18" s="258">
        <v>0</v>
      </c>
      <c r="D18" s="157">
        <v>0</v>
      </c>
      <c r="E18" s="258">
        <v>0</v>
      </c>
      <c r="F18" s="225">
        <v>0</v>
      </c>
      <c r="G18" s="258">
        <v>0</v>
      </c>
      <c r="H18" s="157">
        <v>0</v>
      </c>
      <c r="I18" s="163">
        <v>0</v>
      </c>
      <c r="J18" s="84"/>
      <c r="O18" s="101"/>
    </row>
    <row r="19" spans="1:15">
      <c r="A19" s="132" t="s">
        <v>35</v>
      </c>
      <c r="B19" s="225">
        <v>1911</v>
      </c>
      <c r="C19" s="258">
        <v>1.3371664411723104E-2</v>
      </c>
      <c r="D19" s="157">
        <v>1731</v>
      </c>
      <c r="E19" s="258">
        <v>1.1902196454436752E-2</v>
      </c>
      <c r="F19" s="225">
        <v>2122</v>
      </c>
      <c r="G19" s="258">
        <v>1.2003157384732156E-2</v>
      </c>
      <c r="H19" s="157">
        <v>5764</v>
      </c>
      <c r="I19" s="163">
        <v>1.2392066450284933E-2</v>
      </c>
      <c r="J19" s="84"/>
      <c r="O19" s="101"/>
    </row>
    <row r="20" spans="1:15">
      <c r="A20" s="132" t="s">
        <v>34</v>
      </c>
      <c r="B20" s="225">
        <v>1872</v>
      </c>
      <c r="C20" s="258">
        <v>0.66892428613236332</v>
      </c>
      <c r="D20" s="157">
        <v>5532</v>
      </c>
      <c r="E20" s="258">
        <v>0.71206194578520976</v>
      </c>
      <c r="F20" s="225">
        <v>5898</v>
      </c>
      <c r="G20" s="258">
        <v>0.71261817463905719</v>
      </c>
      <c r="H20" s="157">
        <v>13302</v>
      </c>
      <c r="I20" s="163">
        <v>0.70589988384651425</v>
      </c>
      <c r="J20" s="84"/>
      <c r="O20" s="101"/>
    </row>
    <row r="21" spans="1:15">
      <c r="A21" s="132" t="s">
        <v>33</v>
      </c>
      <c r="B21" s="225">
        <v>3240.5</v>
      </c>
      <c r="C21" s="258">
        <v>1.2385789537705805E-2</v>
      </c>
      <c r="D21" s="157">
        <v>2603.6</v>
      </c>
      <c r="E21" s="258">
        <v>8.6582340712212102E-3</v>
      </c>
      <c r="F21" s="225">
        <v>2785</v>
      </c>
      <c r="G21" s="258">
        <v>8.1849938873084331E-3</v>
      </c>
      <c r="H21" s="157">
        <v>8629.1</v>
      </c>
      <c r="I21" s="163">
        <v>9.5603204619950678E-3</v>
      </c>
      <c r="J21" s="84"/>
      <c r="O21" s="101"/>
    </row>
    <row r="22" spans="1:15">
      <c r="A22" s="132" t="s">
        <v>32</v>
      </c>
      <c r="B22" s="225">
        <v>12309</v>
      </c>
      <c r="C22" s="258">
        <v>6.2753701235883905E-2</v>
      </c>
      <c r="D22" s="157">
        <v>15397</v>
      </c>
      <c r="E22" s="258">
        <v>7.7909603516626083E-2</v>
      </c>
      <c r="F22" s="225">
        <v>13956</v>
      </c>
      <c r="G22" s="258">
        <v>6.0130296095606668E-2</v>
      </c>
      <c r="H22" s="157">
        <v>41662</v>
      </c>
      <c r="I22" s="163">
        <v>6.6566513425744531E-2</v>
      </c>
      <c r="J22" s="84"/>
      <c r="O22" s="101"/>
    </row>
    <row r="23" spans="1:15">
      <c r="A23" s="132" t="s">
        <v>3</v>
      </c>
      <c r="B23" s="225">
        <v>0</v>
      </c>
      <c r="C23" s="258">
        <v>0</v>
      </c>
      <c r="D23" s="157">
        <v>0</v>
      </c>
      <c r="E23" s="258">
        <v>0</v>
      </c>
      <c r="F23" s="225">
        <v>0</v>
      </c>
      <c r="G23" s="258">
        <v>0</v>
      </c>
      <c r="H23" s="157">
        <v>0</v>
      </c>
      <c r="I23" s="163">
        <v>0</v>
      </c>
      <c r="J23" s="84"/>
      <c r="O23" s="101"/>
    </row>
    <row r="24" spans="1:15">
      <c r="A24" s="132" t="s">
        <v>31</v>
      </c>
      <c r="B24" s="225">
        <v>31.9</v>
      </c>
      <c r="C24" s="258">
        <v>4.1860770290663343E-3</v>
      </c>
      <c r="D24" s="157">
        <v>84.29</v>
      </c>
      <c r="E24" s="258">
        <v>4.7215255014191179E-3</v>
      </c>
      <c r="F24" s="225">
        <v>74.5</v>
      </c>
      <c r="G24" s="258">
        <v>3.4361688737248527E-3</v>
      </c>
      <c r="H24" s="157">
        <v>190.69</v>
      </c>
      <c r="I24" s="163">
        <v>4.0439917763755032E-3</v>
      </c>
      <c r="J24" s="84"/>
      <c r="O24" s="101"/>
    </row>
    <row r="25" spans="1:15">
      <c r="A25" s="132" t="s">
        <v>30</v>
      </c>
      <c r="B25" s="225">
        <v>76865.944999999992</v>
      </c>
      <c r="C25" s="258">
        <v>4.2590770650304033E-2</v>
      </c>
      <c r="D25" s="157">
        <v>103630.04899999998</v>
      </c>
      <c r="E25" s="258">
        <v>4.1941764423087044E-2</v>
      </c>
      <c r="F25" s="225">
        <v>133967.97099999993</v>
      </c>
      <c r="G25" s="258">
        <v>4.564106459493289E-2</v>
      </c>
      <c r="H25" s="157">
        <v>314463.96499999991</v>
      </c>
      <c r="I25" s="163">
        <v>4.3610046303135169E-2</v>
      </c>
      <c r="J25" s="84"/>
      <c r="O25" s="81"/>
    </row>
    <row r="26" spans="1:15" ht="13.5" customHeight="1">
      <c r="A26" s="130" t="s">
        <v>315</v>
      </c>
      <c r="B26" s="223">
        <v>277168.58500000002</v>
      </c>
      <c r="C26" s="257">
        <v>4.6426266212905826E-2</v>
      </c>
      <c r="D26" s="156">
        <v>353856.54099999997</v>
      </c>
      <c r="E26" s="257">
        <v>4.3276167675301104E-2</v>
      </c>
      <c r="F26" s="223">
        <v>392152.51199999999</v>
      </c>
      <c r="G26" s="257">
        <v>4.0803467382300576E-2</v>
      </c>
      <c r="H26" s="156">
        <v>1023177.6379999999</v>
      </c>
      <c r="I26" s="162">
        <v>4.3067467916806067E-2</v>
      </c>
      <c r="J26" s="10"/>
      <c r="O26" s="8"/>
    </row>
    <row r="27" spans="1:15" ht="12.75" customHeight="1">
      <c r="A27" s="132" t="s">
        <v>26</v>
      </c>
      <c r="B27" s="225">
        <v>128375.871</v>
      </c>
      <c r="C27" s="258">
        <v>0.10325504563285866</v>
      </c>
      <c r="D27" s="157">
        <v>149419.196</v>
      </c>
      <c r="E27" s="258">
        <v>9.6744299131341124E-2</v>
      </c>
      <c r="F27" s="225">
        <v>131952.95800000001</v>
      </c>
      <c r="G27" s="258">
        <v>8.0261326236465036E-2</v>
      </c>
      <c r="H27" s="157">
        <v>409748.02500000002</v>
      </c>
      <c r="I27" s="163">
        <v>9.245621606025807E-2</v>
      </c>
      <c r="J27" s="84"/>
      <c r="O27" s="8"/>
    </row>
    <row r="28" spans="1:15" ht="12.75" customHeight="1">
      <c r="A28" s="132" t="s">
        <v>0</v>
      </c>
      <c r="B28" s="225">
        <v>63.95</v>
      </c>
      <c r="C28" s="258">
        <v>4.5075238079019816E-4</v>
      </c>
      <c r="D28" s="157">
        <v>96.710000000000008</v>
      </c>
      <c r="E28" s="258">
        <v>5.1936138537842446E-4</v>
      </c>
      <c r="F28" s="225">
        <v>118.75</v>
      </c>
      <c r="G28" s="258">
        <v>5.034272351107272E-4</v>
      </c>
      <c r="H28" s="157">
        <v>279.41000000000003</v>
      </c>
      <c r="I28" s="163">
        <v>4.9543722547039783E-4</v>
      </c>
      <c r="J28" s="84"/>
      <c r="O28" s="8"/>
    </row>
    <row r="29" spans="1:15" ht="12.75" customHeight="1">
      <c r="A29" s="132" t="s">
        <v>1</v>
      </c>
      <c r="B29" s="225">
        <v>786.72</v>
      </c>
      <c r="C29" s="258">
        <v>1.9435103326309832E-2</v>
      </c>
      <c r="D29" s="157">
        <v>1241.69</v>
      </c>
      <c r="E29" s="258">
        <v>1.8400247081284165E-2</v>
      </c>
      <c r="F29" s="225">
        <v>2341.46</v>
      </c>
      <c r="G29" s="258">
        <v>2.7237863079559711E-2</v>
      </c>
      <c r="H29" s="157">
        <v>4369.87</v>
      </c>
      <c r="I29" s="163">
        <v>2.2533814270457947E-2</v>
      </c>
      <c r="J29" s="84"/>
      <c r="O29" s="8"/>
    </row>
    <row r="30" spans="1:15" ht="12.75" customHeight="1">
      <c r="A30" s="132" t="s">
        <v>2</v>
      </c>
      <c r="B30" s="225">
        <v>851.09400000000005</v>
      </c>
      <c r="C30" s="258">
        <v>6.2309399868615625E-2</v>
      </c>
      <c r="D30" s="157">
        <v>1346.0139999999999</v>
      </c>
      <c r="E30" s="258">
        <v>5.7352909532691579E-2</v>
      </c>
      <c r="F30" s="225">
        <v>2059.46</v>
      </c>
      <c r="G30" s="258">
        <v>7.2708190328072991E-2</v>
      </c>
      <c r="H30" s="157">
        <v>4256.5680000000002</v>
      </c>
      <c r="I30" s="163">
        <v>6.5032295394349376E-2</v>
      </c>
      <c r="J30" s="84"/>
    </row>
    <row r="31" spans="1:15">
      <c r="A31" s="132" t="s">
        <v>6</v>
      </c>
      <c r="B31" s="225">
        <v>920.22</v>
      </c>
      <c r="C31" s="258">
        <v>1.8676845495368407E-2</v>
      </c>
      <c r="D31" s="157">
        <v>935.16000000000008</v>
      </c>
      <c r="E31" s="258">
        <v>1.5223251731238726E-2</v>
      </c>
      <c r="F31" s="225">
        <v>1245.8200000000002</v>
      </c>
      <c r="G31" s="258">
        <v>2.2522724889223626E-2</v>
      </c>
      <c r="H31" s="157">
        <v>3101.2000000000003</v>
      </c>
      <c r="I31" s="163">
        <v>1.8680323228622928E-2</v>
      </c>
      <c r="J31" s="84"/>
    </row>
    <row r="32" spans="1:15">
      <c r="A32" s="132" t="s">
        <v>25</v>
      </c>
      <c r="B32" s="225">
        <v>107187.13100000001</v>
      </c>
      <c r="C32" s="258">
        <v>3.5015327197807609E-2</v>
      </c>
      <c r="D32" s="157">
        <v>143842.66299999997</v>
      </c>
      <c r="E32" s="258">
        <v>3.5131783883972256E-2</v>
      </c>
      <c r="F32" s="225">
        <v>174908.46899999998</v>
      </c>
      <c r="G32" s="258">
        <v>3.5776456453283548E-2</v>
      </c>
      <c r="H32" s="157">
        <v>425938.26299999998</v>
      </c>
      <c r="I32" s="163">
        <v>3.5363863033688513E-2</v>
      </c>
      <c r="J32" s="84"/>
    </row>
    <row r="33" spans="1:10">
      <c r="A33" s="132" t="s">
        <v>5</v>
      </c>
      <c r="B33" s="225">
        <v>38729.894</v>
      </c>
      <c r="C33" s="258">
        <v>2.9891360529134076E-2</v>
      </c>
      <c r="D33" s="157">
        <v>56607.662999999993</v>
      </c>
      <c r="E33" s="258">
        <v>2.8177438598270221E-2</v>
      </c>
      <c r="F33" s="225">
        <v>79150.671000000002</v>
      </c>
      <c r="G33" s="258">
        <v>3.2395517784334645E-2</v>
      </c>
      <c r="H33" s="157">
        <v>174488.228</v>
      </c>
      <c r="I33" s="163">
        <v>3.0356761478792262E-2</v>
      </c>
      <c r="J33" s="84"/>
    </row>
    <row r="34" spans="1:10">
      <c r="A34" s="132" t="s">
        <v>3</v>
      </c>
      <c r="B34" s="225">
        <v>253.70500000000001</v>
      </c>
      <c r="C34" s="258">
        <v>2.0349841451229368E-3</v>
      </c>
      <c r="D34" s="157">
        <v>367.44499999999999</v>
      </c>
      <c r="E34" s="258">
        <v>1.9309141822534432E-3</v>
      </c>
      <c r="F34" s="225">
        <v>374.92399999999998</v>
      </c>
      <c r="G34" s="258">
        <v>1.6368595604804798E-3</v>
      </c>
      <c r="H34" s="157">
        <v>996.07399999999996</v>
      </c>
      <c r="I34" s="163">
        <v>1.8309564159217403E-3</v>
      </c>
      <c r="J34" s="84"/>
    </row>
    <row r="35" spans="1:10" ht="11.45" customHeight="1">
      <c r="A35" s="151" t="s">
        <v>322</v>
      </c>
      <c r="B35" s="64"/>
      <c r="C35" s="8"/>
      <c r="E35" s="10"/>
      <c r="F35" s="10"/>
      <c r="G35" s="10"/>
      <c r="I35" s="3"/>
    </row>
    <row r="36" spans="1:10">
      <c r="A36" s="151"/>
      <c r="B36" s="64"/>
    </row>
    <row r="37" spans="1:10">
      <c r="B37" s="8"/>
      <c r="C37" s="8"/>
    </row>
    <row r="38" spans="1:10">
      <c r="A38" s="10" t="s">
        <v>163</v>
      </c>
      <c r="B38" s="86">
        <f>+I7</f>
        <v>3.2652159000855649E-2</v>
      </c>
      <c r="C38" s="23" t="str">
        <f>+B5</f>
        <v>Říjen</v>
      </c>
      <c r="D38" s="10" t="str">
        <f>+D5</f>
        <v>Listopad</v>
      </c>
      <c r="E38" s="10" t="str">
        <f>+F5</f>
        <v>Prosinec</v>
      </c>
    </row>
    <row r="39" spans="1:10">
      <c r="A39" s="10" t="s">
        <v>59</v>
      </c>
      <c r="B39" s="86">
        <f>+I8</f>
        <v>4.3866841378803291E-2</v>
      </c>
      <c r="C39" s="23"/>
      <c r="D39" s="10"/>
      <c r="E39" s="10"/>
      <c r="H39" s="87">
        <f>I7</f>
        <v>3.2652159000855649E-2</v>
      </c>
    </row>
    <row r="40" spans="1:10">
      <c r="A40" s="10" t="s">
        <v>116</v>
      </c>
      <c r="B40" s="86">
        <f t="shared" ref="B40" si="0">+I9</f>
        <v>4.0274014575443155E-2</v>
      </c>
      <c r="C40" s="23"/>
      <c r="D40" s="10"/>
      <c r="E40" s="10"/>
      <c r="H40" s="87">
        <f>I8</f>
        <v>4.3866841378803291E-2</v>
      </c>
    </row>
    <row r="41" spans="1:10">
      <c r="B41" s="8"/>
      <c r="C41" s="8"/>
      <c r="H41" s="87">
        <f>I9</f>
        <v>4.0274014575443155E-2</v>
      </c>
    </row>
  </sheetData>
  <mergeCells count="5">
    <mergeCell ref="B5:C5"/>
    <mergeCell ref="D5:E5"/>
    <mergeCell ref="F5:G5"/>
    <mergeCell ref="H5:I5"/>
    <mergeCell ref="A5:A6"/>
  </mergeCells>
  <conditionalFormatting sqref="C10:C25 C27:C34 E10:E25 E27:E34 G10:G24 G25 G10:G25 G27:G34 I10:I25 I27:I34">
    <cfRule type="dataBar" priority="2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{00C56957-FD89-4F86-A313-9C965C06D401}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C56957-FD89-4F86-A313-9C965C06D401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C10:C25 C27:C34 E10:E25 E27:E34 G10:G24 G25 G10:G25 G27:G34 I10:I25 I27:I34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4"/>
  <dimension ref="A1:Q38"/>
  <sheetViews>
    <sheetView showGridLines="0" zoomScaleNormal="100" zoomScaleSheetLayoutView="80" workbookViewId="0">
      <selection activeCell="O20" sqref="O20"/>
    </sheetView>
  </sheetViews>
  <sheetFormatPr defaultColWidth="9.140625" defaultRowHeight="12"/>
  <cols>
    <col min="1" max="1" width="30.5703125" style="60" customWidth="1"/>
    <col min="2" max="3" width="8.7109375" style="60" customWidth="1"/>
    <col min="4" max="4" width="7.28515625" style="60" customWidth="1"/>
    <col min="5" max="5" width="8.7109375" style="60" customWidth="1"/>
    <col min="6" max="6" width="8.28515625" style="60" customWidth="1"/>
    <col min="7" max="7" width="7.28515625" style="60" customWidth="1"/>
    <col min="8" max="8" width="8.7109375" style="60" customWidth="1"/>
    <col min="9" max="9" width="8.42578125" style="60" customWidth="1"/>
    <col min="10" max="10" width="7.28515625" style="60" customWidth="1"/>
    <col min="11" max="12" width="8.7109375" style="60" customWidth="1"/>
    <col min="13" max="13" width="7.28515625" style="60" customWidth="1"/>
    <col min="14" max="16384" width="9.140625" style="60"/>
  </cols>
  <sheetData>
    <row r="1" spans="1:17" s="67" customFormat="1" ht="20.25">
      <c r="A1" s="138" t="s">
        <v>273</v>
      </c>
      <c r="B1" s="65"/>
      <c r="C1" s="65"/>
      <c r="D1" s="65"/>
      <c r="E1" s="65"/>
      <c r="F1" s="65"/>
      <c r="G1" s="65"/>
      <c r="H1" s="65"/>
      <c r="I1" s="65"/>
      <c r="J1" s="59"/>
      <c r="M1" s="190" t="str">
        <f>'3'!N1</f>
        <v>IV. čtvrtletí 2023</v>
      </c>
    </row>
    <row r="2" spans="1:17" ht="6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7">
      <c r="A3" s="294">
        <v>2025</v>
      </c>
      <c r="B3" s="295" t="s">
        <v>17</v>
      </c>
      <c r="C3" s="296"/>
      <c r="D3" s="297"/>
      <c r="E3" s="295" t="s">
        <v>18</v>
      </c>
      <c r="F3" s="296"/>
      <c r="G3" s="297"/>
      <c r="H3" s="295" t="s">
        <v>19</v>
      </c>
      <c r="I3" s="296"/>
      <c r="J3" s="297"/>
      <c r="K3" s="296" t="s">
        <v>7</v>
      </c>
      <c r="L3" s="296"/>
      <c r="M3" s="296"/>
    </row>
    <row r="4" spans="1:17" ht="27" customHeight="1">
      <c r="A4" s="294"/>
      <c r="B4" s="217" t="s">
        <v>161</v>
      </c>
      <c r="C4" s="154" t="s">
        <v>164</v>
      </c>
      <c r="D4" s="228" t="s">
        <v>167</v>
      </c>
      <c r="E4" s="217" t="s">
        <v>161</v>
      </c>
      <c r="F4" s="154" t="s">
        <v>164</v>
      </c>
      <c r="G4" s="228" t="s">
        <v>167</v>
      </c>
      <c r="H4" s="217" t="s">
        <v>161</v>
      </c>
      <c r="I4" s="154" t="s">
        <v>164</v>
      </c>
      <c r="J4" s="228" t="s">
        <v>167</v>
      </c>
      <c r="K4" s="154" t="s">
        <v>161</v>
      </c>
      <c r="L4" s="154" t="s">
        <v>164</v>
      </c>
      <c r="M4" s="174" t="s">
        <v>167</v>
      </c>
    </row>
    <row r="5" spans="1:17">
      <c r="A5" s="130" t="s">
        <v>183</v>
      </c>
      <c r="B5" s="223">
        <v>10958.880277999997</v>
      </c>
      <c r="C5" s="156">
        <v>6940.0408549999984</v>
      </c>
      <c r="D5" s="229">
        <v>0.63328010517024835</v>
      </c>
      <c r="E5" s="223">
        <v>13878.225542000002</v>
      </c>
      <c r="F5" s="156">
        <v>9209.2008810000025</v>
      </c>
      <c r="G5" s="229">
        <v>0.66357192806313603</v>
      </c>
      <c r="H5" s="223">
        <v>15592.725127999998</v>
      </c>
      <c r="I5" s="156">
        <v>10427.725468999999</v>
      </c>
      <c r="J5" s="229">
        <v>0.668755806531524</v>
      </c>
      <c r="K5" s="156">
        <v>40429.830948000003</v>
      </c>
      <c r="L5" s="156">
        <v>26576.967205000004</v>
      </c>
      <c r="M5" s="192">
        <v>0.65736033472864974</v>
      </c>
      <c r="O5" s="102"/>
    </row>
    <row r="6" spans="1:17">
      <c r="A6" s="128" t="s">
        <v>40</v>
      </c>
      <c r="B6" s="219">
        <v>1955.3967649999993</v>
      </c>
      <c r="C6" s="150">
        <v>1480.4265480000001</v>
      </c>
      <c r="D6" s="230">
        <v>0.75709777907912246</v>
      </c>
      <c r="E6" s="219">
        <v>2682.5358130000009</v>
      </c>
      <c r="F6" s="150">
        <v>2116.0523550000003</v>
      </c>
      <c r="G6" s="230">
        <v>0.78882538855409479</v>
      </c>
      <c r="H6" s="219">
        <v>2874.1960289999993</v>
      </c>
      <c r="I6" s="150">
        <v>2120.3617179999997</v>
      </c>
      <c r="J6" s="230">
        <v>0.73772341782050388</v>
      </c>
      <c r="K6" s="153">
        <v>7512.1286069999987</v>
      </c>
      <c r="L6" s="153">
        <v>5716.8406209999994</v>
      </c>
      <c r="M6" s="193">
        <v>0.76101474296817773</v>
      </c>
      <c r="N6" s="96"/>
      <c r="O6" s="96"/>
      <c r="Q6" s="94"/>
    </row>
    <row r="7" spans="1:17">
      <c r="A7" s="128" t="s">
        <v>39</v>
      </c>
      <c r="B7" s="219">
        <v>182.184088</v>
      </c>
      <c r="C7" s="150">
        <v>168.62453600000006</v>
      </c>
      <c r="D7" s="230">
        <v>0.92557224865873067</v>
      </c>
      <c r="E7" s="219">
        <v>208.01356799999994</v>
      </c>
      <c r="F7" s="150">
        <v>195.34071999999998</v>
      </c>
      <c r="G7" s="230">
        <v>0.93907682021972738</v>
      </c>
      <c r="H7" s="219">
        <v>225.75833300000008</v>
      </c>
      <c r="I7" s="150">
        <v>212.51398300000002</v>
      </c>
      <c r="J7" s="230">
        <v>0.94133394845717588</v>
      </c>
      <c r="K7" s="153">
        <v>615.95598900000005</v>
      </c>
      <c r="L7" s="153">
        <v>576.47923900000012</v>
      </c>
      <c r="M7" s="193">
        <v>0.9359097878663537</v>
      </c>
      <c r="N7" s="96"/>
      <c r="O7" s="96"/>
      <c r="Q7" s="94"/>
    </row>
    <row r="8" spans="1:17">
      <c r="A8" s="128" t="s">
        <v>38</v>
      </c>
      <c r="B8" s="219">
        <v>688.79065100000003</v>
      </c>
      <c r="C8" s="150">
        <v>507.87701299999992</v>
      </c>
      <c r="D8" s="230">
        <v>0.73734597335584318</v>
      </c>
      <c r="E8" s="219">
        <v>845.010581</v>
      </c>
      <c r="F8" s="150">
        <v>688.33203000000003</v>
      </c>
      <c r="G8" s="230">
        <v>0.81458391821013187</v>
      </c>
      <c r="H8" s="219">
        <v>874.88528100000008</v>
      </c>
      <c r="I8" s="150">
        <v>736.17214299999989</v>
      </c>
      <c r="J8" s="230">
        <v>0.84144991233427757</v>
      </c>
      <c r="K8" s="153">
        <v>2408.6865130000001</v>
      </c>
      <c r="L8" s="153">
        <v>1932.3811859999996</v>
      </c>
      <c r="M8" s="193">
        <v>0.80225516088153537</v>
      </c>
      <c r="N8" s="96"/>
      <c r="O8" s="96"/>
      <c r="Q8" s="94"/>
    </row>
    <row r="9" spans="1:17">
      <c r="A9" s="128" t="s">
        <v>60</v>
      </c>
      <c r="B9" s="219">
        <v>4.938714</v>
      </c>
      <c r="C9" s="150">
        <v>0</v>
      </c>
      <c r="D9" s="230">
        <v>0</v>
      </c>
      <c r="E9" s="219">
        <v>2.7984359999999997</v>
      </c>
      <c r="F9" s="150">
        <v>0</v>
      </c>
      <c r="G9" s="230">
        <v>0</v>
      </c>
      <c r="H9" s="219">
        <v>3.1025699999999996</v>
      </c>
      <c r="I9" s="150">
        <v>0</v>
      </c>
      <c r="J9" s="230">
        <v>0</v>
      </c>
      <c r="K9" s="153">
        <v>10.83972</v>
      </c>
      <c r="L9" s="153">
        <v>0</v>
      </c>
      <c r="M9" s="193">
        <v>0</v>
      </c>
      <c r="N9" s="96"/>
      <c r="O9" s="96"/>
      <c r="Q9" s="94"/>
    </row>
    <row r="10" spans="1:17">
      <c r="A10" s="128" t="s">
        <v>61</v>
      </c>
      <c r="B10" s="219">
        <v>4.2277399999999998</v>
      </c>
      <c r="C10" s="150">
        <v>0</v>
      </c>
      <c r="D10" s="230">
        <v>0</v>
      </c>
      <c r="E10" s="219">
        <v>2.9491080000000003</v>
      </c>
      <c r="F10" s="150">
        <v>0</v>
      </c>
      <c r="G10" s="230">
        <v>0</v>
      </c>
      <c r="H10" s="219">
        <v>2.9640489999999997</v>
      </c>
      <c r="I10" s="150">
        <v>0</v>
      </c>
      <c r="J10" s="230">
        <v>0</v>
      </c>
      <c r="K10" s="153">
        <v>10.140896999999999</v>
      </c>
      <c r="L10" s="153">
        <v>0</v>
      </c>
      <c r="M10" s="193">
        <v>0</v>
      </c>
      <c r="N10" s="96"/>
      <c r="O10" s="96"/>
      <c r="Q10" s="94"/>
    </row>
    <row r="11" spans="1:17">
      <c r="A11" s="128" t="s">
        <v>62</v>
      </c>
      <c r="B11" s="219">
        <v>1.966E-2</v>
      </c>
      <c r="C11" s="150">
        <v>0</v>
      </c>
      <c r="D11" s="230">
        <v>0</v>
      </c>
      <c r="E11" s="219">
        <v>1.0614999999999999E-2</v>
      </c>
      <c r="F11" s="150">
        <v>0</v>
      </c>
      <c r="G11" s="230">
        <v>0</v>
      </c>
      <c r="H11" s="219">
        <v>8.9589999999999999E-3</v>
      </c>
      <c r="I11" s="150">
        <v>0</v>
      </c>
      <c r="J11" s="230">
        <v>0</v>
      </c>
      <c r="K11" s="153">
        <v>3.9233999999999998E-2</v>
      </c>
      <c r="L11" s="153">
        <v>0</v>
      </c>
      <c r="M11" s="193">
        <v>0</v>
      </c>
      <c r="N11" s="96"/>
      <c r="O11" s="96"/>
      <c r="Q11" s="94"/>
    </row>
    <row r="12" spans="1:17">
      <c r="A12" s="128" t="s">
        <v>37</v>
      </c>
      <c r="B12" s="219">
        <v>3764.0197249999997</v>
      </c>
      <c r="C12" s="150">
        <v>3181.320103</v>
      </c>
      <c r="D12" s="230">
        <v>0.84519219755151531</v>
      </c>
      <c r="E12" s="219">
        <v>5043.4314640000002</v>
      </c>
      <c r="F12" s="150">
        <v>4341.8615449999998</v>
      </c>
      <c r="G12" s="230">
        <v>0.86089432879026817</v>
      </c>
      <c r="H12" s="219">
        <v>5875.7524209999983</v>
      </c>
      <c r="I12" s="150">
        <v>5270.1549339999983</v>
      </c>
      <c r="J12" s="230">
        <v>0.89693277667119053</v>
      </c>
      <c r="K12" s="153">
        <v>14683.203609999997</v>
      </c>
      <c r="L12" s="153">
        <v>12793.336581999998</v>
      </c>
      <c r="M12" s="193">
        <v>0.87129055223936924</v>
      </c>
      <c r="N12" s="96"/>
      <c r="O12" s="96"/>
      <c r="Q12" s="94"/>
    </row>
    <row r="13" spans="1:17">
      <c r="A13" s="128" t="s">
        <v>72</v>
      </c>
      <c r="B13" s="219">
        <v>162.31100000000001</v>
      </c>
      <c r="C13" s="150">
        <v>0</v>
      </c>
      <c r="D13" s="230">
        <v>0</v>
      </c>
      <c r="E13" s="219">
        <v>193.78</v>
      </c>
      <c r="F13" s="150">
        <v>0</v>
      </c>
      <c r="G13" s="230">
        <v>0</v>
      </c>
      <c r="H13" s="219">
        <v>205.114</v>
      </c>
      <c r="I13" s="150">
        <v>0</v>
      </c>
      <c r="J13" s="230">
        <v>0</v>
      </c>
      <c r="K13" s="153">
        <v>561.20500000000004</v>
      </c>
      <c r="L13" s="153">
        <v>0</v>
      </c>
      <c r="M13" s="193">
        <v>0</v>
      </c>
      <c r="N13" s="96"/>
      <c r="O13" s="96"/>
      <c r="Q13" s="94"/>
    </row>
    <row r="14" spans="1:17">
      <c r="A14" s="128" t="s">
        <v>36</v>
      </c>
      <c r="B14" s="219">
        <v>0</v>
      </c>
      <c r="C14" s="150">
        <v>0</v>
      </c>
      <c r="D14" s="230">
        <v>0</v>
      </c>
      <c r="E14" s="219">
        <v>0</v>
      </c>
      <c r="F14" s="150">
        <v>0</v>
      </c>
      <c r="G14" s="230">
        <v>0</v>
      </c>
      <c r="H14" s="219">
        <v>0</v>
      </c>
      <c r="I14" s="150">
        <v>0</v>
      </c>
      <c r="J14" s="230">
        <v>0</v>
      </c>
      <c r="K14" s="153">
        <v>0</v>
      </c>
      <c r="L14" s="153">
        <v>0</v>
      </c>
      <c r="M14" s="193">
        <v>0</v>
      </c>
      <c r="N14" s="96"/>
      <c r="O14" s="96"/>
      <c r="Q14" s="94"/>
    </row>
    <row r="15" spans="1:17">
      <c r="A15" s="128" t="s">
        <v>35</v>
      </c>
      <c r="B15" s="219">
        <v>575.84916299999998</v>
      </c>
      <c r="C15" s="150">
        <v>43.038630000000005</v>
      </c>
      <c r="D15" s="230">
        <v>7.4739415745230506E-2</v>
      </c>
      <c r="E15" s="219">
        <v>548.53419699999995</v>
      </c>
      <c r="F15" s="150">
        <v>63.660788999999994</v>
      </c>
      <c r="G15" s="230">
        <v>0.11605619002091132</v>
      </c>
      <c r="H15" s="219">
        <v>627.5679419999999</v>
      </c>
      <c r="I15" s="150">
        <v>76.131599000000008</v>
      </c>
      <c r="J15" s="230">
        <v>0.12131212240921004</v>
      </c>
      <c r="K15" s="153">
        <v>1751.9513019999997</v>
      </c>
      <c r="L15" s="153">
        <v>182.83101800000003</v>
      </c>
      <c r="M15" s="193">
        <v>0.1043585045950096</v>
      </c>
      <c r="N15" s="96"/>
      <c r="O15" s="96"/>
      <c r="Q15" s="94"/>
    </row>
    <row r="16" spans="1:17">
      <c r="A16" s="128" t="s">
        <v>34</v>
      </c>
      <c r="B16" s="219">
        <v>16.304936999999999</v>
      </c>
      <c r="C16" s="150">
        <v>2.8826510000000001</v>
      </c>
      <c r="D16" s="230">
        <v>0.17679620595896814</v>
      </c>
      <c r="E16" s="219">
        <v>32.851813</v>
      </c>
      <c r="F16" s="150">
        <v>15.262539</v>
      </c>
      <c r="G16" s="230">
        <v>0.46458741866088182</v>
      </c>
      <c r="H16" s="219">
        <v>37.531440000000003</v>
      </c>
      <c r="I16" s="150">
        <v>13.419185000000001</v>
      </c>
      <c r="J16" s="230">
        <v>0.3575451674649307</v>
      </c>
      <c r="K16" s="153">
        <v>86.688190000000006</v>
      </c>
      <c r="L16" s="153">
        <v>31.564374999999998</v>
      </c>
      <c r="M16" s="193">
        <v>0.36411390063629195</v>
      </c>
      <c r="N16" s="96"/>
      <c r="O16" s="96"/>
      <c r="Q16" s="94"/>
    </row>
    <row r="17" spans="1:17">
      <c r="A17" s="128" t="s">
        <v>33</v>
      </c>
      <c r="B17" s="219">
        <v>322.85840200000001</v>
      </c>
      <c r="C17" s="150">
        <v>179.629278</v>
      </c>
      <c r="D17" s="230">
        <v>0.5563717000618742</v>
      </c>
      <c r="E17" s="219">
        <v>340.46483199999994</v>
      </c>
      <c r="F17" s="150">
        <v>263.18490300000002</v>
      </c>
      <c r="G17" s="230">
        <v>0.77301641245578068</v>
      </c>
      <c r="H17" s="219">
        <v>364.92282799999998</v>
      </c>
      <c r="I17" s="150">
        <v>297.24533500000001</v>
      </c>
      <c r="J17" s="230">
        <v>0.81454299975993838</v>
      </c>
      <c r="K17" s="153">
        <v>1028.2460619999999</v>
      </c>
      <c r="L17" s="153">
        <v>740.05951600000003</v>
      </c>
      <c r="M17" s="193">
        <v>0.71972997840666675</v>
      </c>
      <c r="N17" s="96"/>
      <c r="O17" s="96"/>
      <c r="Q17" s="94"/>
    </row>
    <row r="18" spans="1:17">
      <c r="A18" s="128" t="s">
        <v>32</v>
      </c>
      <c r="B18" s="219">
        <v>529.96628800000008</v>
      </c>
      <c r="C18" s="150">
        <v>284.441822</v>
      </c>
      <c r="D18" s="230">
        <v>0.53671682225945661</v>
      </c>
      <c r="E18" s="219">
        <v>509.32751900000011</v>
      </c>
      <c r="F18" s="150">
        <v>265.04045300000001</v>
      </c>
      <c r="G18" s="230">
        <v>0.52037332190566354</v>
      </c>
      <c r="H18" s="219">
        <v>531.78263400000003</v>
      </c>
      <c r="I18" s="150">
        <v>317.74217400000003</v>
      </c>
      <c r="J18" s="230">
        <v>0.59750385530641459</v>
      </c>
      <c r="K18" s="153">
        <v>1571.0764410000002</v>
      </c>
      <c r="L18" s="153">
        <v>867.22444900000005</v>
      </c>
      <c r="M18" s="193">
        <v>0.55199379633495504</v>
      </c>
      <c r="N18" s="96"/>
      <c r="O18" s="96"/>
      <c r="Q18" s="94"/>
    </row>
    <row r="19" spans="1:17">
      <c r="A19" s="128" t="s">
        <v>3</v>
      </c>
      <c r="B19" s="219">
        <v>0</v>
      </c>
      <c r="C19" s="150">
        <v>0</v>
      </c>
      <c r="D19" s="230">
        <v>0</v>
      </c>
      <c r="E19" s="219">
        <v>0</v>
      </c>
      <c r="F19" s="150">
        <v>0</v>
      </c>
      <c r="G19" s="230">
        <v>0</v>
      </c>
      <c r="H19" s="219">
        <v>0</v>
      </c>
      <c r="I19" s="150">
        <v>0</v>
      </c>
      <c r="J19" s="230">
        <v>0</v>
      </c>
      <c r="K19" s="153">
        <v>0</v>
      </c>
      <c r="L19" s="153">
        <v>0</v>
      </c>
      <c r="M19" s="193">
        <v>0</v>
      </c>
      <c r="N19" s="96"/>
      <c r="O19" s="96"/>
      <c r="Q19" s="94"/>
    </row>
    <row r="20" spans="1:17">
      <c r="A20" s="128" t="s">
        <v>31</v>
      </c>
      <c r="B20" s="219">
        <v>13.209702</v>
      </c>
      <c r="C20" s="150">
        <v>3.7821799999999999</v>
      </c>
      <c r="D20" s="230">
        <v>0.28631834389602429</v>
      </c>
      <c r="E20" s="219">
        <v>23.90456600000001</v>
      </c>
      <c r="F20" s="150">
        <v>3.3101709999999995</v>
      </c>
      <c r="G20" s="230">
        <v>0.13847442367286644</v>
      </c>
      <c r="H20" s="219">
        <v>26.191024000000006</v>
      </c>
      <c r="I20" s="150">
        <v>2.8452509999999998</v>
      </c>
      <c r="J20" s="230">
        <v>0.10863458412317133</v>
      </c>
      <c r="K20" s="153">
        <v>63.305292000000016</v>
      </c>
      <c r="L20" s="153">
        <v>9.9376019999999983</v>
      </c>
      <c r="M20" s="193">
        <v>0.15697900895868225</v>
      </c>
      <c r="N20" s="96"/>
      <c r="O20" s="96"/>
      <c r="Q20" s="94"/>
    </row>
    <row r="21" spans="1:17">
      <c r="A21" s="128" t="s">
        <v>30</v>
      </c>
      <c r="B21" s="219">
        <v>2738.8034429999998</v>
      </c>
      <c r="C21" s="150">
        <v>1088.0180939999984</v>
      </c>
      <c r="D21" s="230">
        <v>0.39726037908299744</v>
      </c>
      <c r="E21" s="219">
        <v>3444.6130300000018</v>
      </c>
      <c r="F21" s="150">
        <v>1257.1553760000022</v>
      </c>
      <c r="G21" s="230">
        <v>0.36496273022575237</v>
      </c>
      <c r="H21" s="219">
        <v>3942.9476180000029</v>
      </c>
      <c r="I21" s="150">
        <v>1381.1391469999994</v>
      </c>
      <c r="J21" s="230">
        <v>0.35028087634107608</v>
      </c>
      <c r="K21" s="153">
        <v>10126.364091000003</v>
      </c>
      <c r="L21" s="153">
        <v>3726.312617</v>
      </c>
      <c r="M21" s="193">
        <v>0.3679812994588878</v>
      </c>
      <c r="N21" s="96"/>
      <c r="O21" s="96"/>
      <c r="Q21" s="94"/>
    </row>
    <row r="22" spans="1:17" s="68" customFormat="1" ht="11.25">
      <c r="A22" s="151"/>
      <c r="B22" s="4"/>
      <c r="C22" s="4"/>
      <c r="D22" s="4"/>
      <c r="E22" s="4"/>
      <c r="F22" s="4"/>
      <c r="G22" s="4"/>
      <c r="H22" s="4"/>
      <c r="I22" s="4"/>
      <c r="M22" s="3"/>
    </row>
    <row r="23" spans="1:17">
      <c r="A23" s="16"/>
      <c r="B23" s="8"/>
      <c r="C23" s="7"/>
      <c r="D23" s="7"/>
      <c r="E23" s="7"/>
      <c r="F23" s="7"/>
      <c r="G23" s="7"/>
      <c r="H23" s="7"/>
      <c r="I23" s="7"/>
    </row>
    <row r="24" spans="1:17">
      <c r="A24" s="16"/>
      <c r="B24" s="8"/>
    </row>
    <row r="25" spans="1:17">
      <c r="A25" s="16"/>
      <c r="B25" s="23" t="str">
        <f>+B3</f>
        <v>Říjen</v>
      </c>
      <c r="C25" s="23"/>
      <c r="D25" s="23" t="str">
        <f>+E3</f>
        <v>Listopad</v>
      </c>
      <c r="E25" s="23"/>
      <c r="F25" s="23" t="str">
        <f>+H3</f>
        <v>Prosinec</v>
      </c>
      <c r="G25" s="23"/>
      <c r="J25" s="8"/>
    </row>
    <row r="26" spans="1:17">
      <c r="A26" s="16"/>
      <c r="B26" s="23" t="str">
        <f>+B4</f>
        <v>Qnetto</v>
      </c>
      <c r="C26" s="23" t="str">
        <f>+C4</f>
        <v>QKVET</v>
      </c>
      <c r="D26" s="23" t="str">
        <f>+E4</f>
        <v>Qnetto</v>
      </c>
      <c r="E26" s="23" t="str">
        <f>+F4</f>
        <v>QKVET</v>
      </c>
      <c r="F26" s="23" t="str">
        <f>+H4</f>
        <v>Qnetto</v>
      </c>
      <c r="G26" s="23" t="str">
        <f>+I4</f>
        <v>QKVET</v>
      </c>
      <c r="J26" s="8"/>
    </row>
    <row r="27" spans="1:17">
      <c r="A27" s="16"/>
      <c r="B27" s="8"/>
    </row>
    <row r="28" spans="1:17">
      <c r="A28" s="16"/>
      <c r="B28" s="8"/>
    </row>
    <row r="29" spans="1:17">
      <c r="A29" s="16"/>
      <c r="B29" s="8"/>
    </row>
    <row r="30" spans="1:17">
      <c r="A30" s="16"/>
      <c r="B30" s="8"/>
    </row>
    <row r="31" spans="1:17">
      <c r="A31" s="16"/>
      <c r="B31" s="8"/>
    </row>
    <row r="32" spans="1:17">
      <c r="A32" s="16"/>
      <c r="B32" s="8"/>
    </row>
    <row r="33" spans="1:2">
      <c r="A33" s="16"/>
      <c r="B33" s="8"/>
    </row>
    <row r="34" spans="1:2">
      <c r="A34" s="16"/>
      <c r="B34" s="8"/>
    </row>
    <row r="35" spans="1:2">
      <c r="A35" s="16"/>
      <c r="B35" s="8"/>
    </row>
    <row r="36" spans="1:2">
      <c r="A36" s="16"/>
      <c r="B36" s="8"/>
    </row>
    <row r="37" spans="1:2">
      <c r="A37" s="16"/>
      <c r="B37" s="8"/>
    </row>
    <row r="38" spans="1:2">
      <c r="A38" s="16"/>
      <c r="B38" s="8"/>
    </row>
  </sheetData>
  <mergeCells count="5">
    <mergeCell ref="K3:M3"/>
    <mergeCell ref="A3:A4"/>
    <mergeCell ref="B3:D3"/>
    <mergeCell ref="E3:G3"/>
    <mergeCell ref="H3:J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5"/>
  <dimension ref="A1:S38"/>
  <sheetViews>
    <sheetView showGridLines="0" zoomScaleNormal="100" zoomScaleSheetLayoutView="100" workbookViewId="0">
      <selection activeCell="E31" sqref="E31"/>
    </sheetView>
  </sheetViews>
  <sheetFormatPr defaultColWidth="9.140625" defaultRowHeight="12"/>
  <cols>
    <col min="1" max="1" width="29.7109375" style="60" customWidth="1"/>
    <col min="2" max="6" width="10.7109375" style="60" customWidth="1"/>
    <col min="7" max="7" width="11.42578125" style="60" bestFit="1" customWidth="1"/>
    <col min="8" max="10" width="9.140625" style="60"/>
    <col min="11" max="11" width="9.140625" style="60" customWidth="1"/>
    <col min="12" max="12" width="12.7109375" style="60" customWidth="1"/>
    <col min="13" max="16384" width="9.140625" style="60"/>
  </cols>
  <sheetData>
    <row r="1" spans="1:14" ht="20.25">
      <c r="A1" s="136" t="s">
        <v>274</v>
      </c>
      <c r="L1" s="190" t="str">
        <f>'3'!N1</f>
        <v>IV. čtvrtletí 2023</v>
      </c>
    </row>
    <row r="2" spans="1:14" s="67" customFormat="1" ht="18">
      <c r="A2" s="187" t="s">
        <v>275</v>
      </c>
      <c r="B2" s="69"/>
      <c r="C2" s="69"/>
      <c r="D2" s="69"/>
      <c r="E2" s="69"/>
    </row>
    <row r="3" spans="1:14" ht="6" customHeight="1">
      <c r="A3" s="7"/>
      <c r="B3" s="7"/>
      <c r="C3" s="7"/>
      <c r="D3" s="7"/>
      <c r="E3" s="7"/>
    </row>
    <row r="4" spans="1:14" s="7" customFormat="1" ht="12" customHeight="1">
      <c r="A4" s="194"/>
      <c r="B4" s="154" t="s">
        <v>42</v>
      </c>
      <c r="C4" s="154" t="s">
        <v>43</v>
      </c>
      <c r="D4" s="154" t="s">
        <v>44</v>
      </c>
      <c r="E4" s="154" t="s">
        <v>45</v>
      </c>
      <c r="F4" s="154" t="s">
        <v>7</v>
      </c>
    </row>
    <row r="5" spans="1:14" s="7" customFormat="1">
      <c r="A5" s="194" t="s">
        <v>171</v>
      </c>
      <c r="B5" s="195">
        <v>59492.390077321405</v>
      </c>
      <c r="C5" s="195">
        <v>33647.194626035664</v>
      </c>
      <c r="D5" s="195">
        <v>26175.937773657737</v>
      </c>
      <c r="E5" s="195">
        <v>50852.251834295188</v>
      </c>
      <c r="F5" s="157">
        <f t="shared" ref="F5:F13" si="0">SUM(B5:E5)</f>
        <v>170167.77431131</v>
      </c>
      <c r="H5" s="114">
        <v>2017</v>
      </c>
    </row>
    <row r="6" spans="1:14" s="7" customFormat="1">
      <c r="A6" s="194" t="s">
        <v>172</v>
      </c>
      <c r="B6" s="195">
        <v>59760.704269635316</v>
      </c>
      <c r="C6" s="195">
        <v>28688.566620999998</v>
      </c>
      <c r="D6" s="195">
        <v>24452.443356056858</v>
      </c>
      <c r="E6" s="195">
        <v>50022.54916319999</v>
      </c>
      <c r="F6" s="157">
        <f t="shared" si="0"/>
        <v>162924.26340989216</v>
      </c>
      <c r="H6" s="114">
        <f>+H5+1</f>
        <v>2018</v>
      </c>
    </row>
    <row r="7" spans="1:14" s="7" customFormat="1">
      <c r="A7" s="194" t="s">
        <v>181</v>
      </c>
      <c r="B7" s="195">
        <v>55809.228224338687</v>
      </c>
      <c r="C7" s="195">
        <v>32753.71361992339</v>
      </c>
      <c r="D7" s="195">
        <v>24978.363623037163</v>
      </c>
      <c r="E7" s="195">
        <v>48372.261379309275</v>
      </c>
      <c r="F7" s="157">
        <f t="shared" si="0"/>
        <v>161913.56684660853</v>
      </c>
      <c r="H7" s="114">
        <f>+H6+1</f>
        <v>2019</v>
      </c>
    </row>
    <row r="8" spans="1:14" s="7" customFormat="1">
      <c r="A8" s="194" t="s">
        <v>186</v>
      </c>
      <c r="B8" s="195">
        <v>53528.76771021785</v>
      </c>
      <c r="C8" s="195">
        <v>31489.553688778622</v>
      </c>
      <c r="D8" s="195">
        <v>24527.664056400004</v>
      </c>
      <c r="E8" s="195">
        <v>47371.722850400001</v>
      </c>
      <c r="F8" s="157">
        <f t="shared" si="0"/>
        <v>156917.70830579646</v>
      </c>
      <c r="H8" s="114"/>
    </row>
    <row r="9" spans="1:14" s="7" customFormat="1">
      <c r="A9" s="194" t="s">
        <v>195</v>
      </c>
      <c r="B9" s="195">
        <v>55541.375279728229</v>
      </c>
      <c r="C9" s="195">
        <v>33762.132468309996</v>
      </c>
      <c r="D9" s="195">
        <v>24376.239993047431</v>
      </c>
      <c r="E9" s="195">
        <v>48025.460575200006</v>
      </c>
      <c r="F9" s="157">
        <f t="shared" si="0"/>
        <v>161705.20831628566</v>
      </c>
      <c r="H9" s="114"/>
    </row>
    <row r="10" spans="1:14" s="7" customFormat="1">
      <c r="A10" s="194" t="s">
        <v>282</v>
      </c>
      <c r="B10" s="195">
        <v>51649.8799137733</v>
      </c>
      <c r="C10" s="195">
        <v>30879.657070071997</v>
      </c>
      <c r="D10" s="195">
        <v>24270.988412999999</v>
      </c>
      <c r="E10" s="195">
        <v>44292.940444376</v>
      </c>
      <c r="F10" s="157">
        <f t="shared" si="0"/>
        <v>151093.46584122127</v>
      </c>
      <c r="H10" s="114"/>
    </row>
    <row r="11" spans="1:14" s="7" customFormat="1">
      <c r="A11" s="194" t="s">
        <v>307</v>
      </c>
      <c r="B11" s="195">
        <v>48006.112881209148</v>
      </c>
      <c r="C11" s="195">
        <v>29478.211146895621</v>
      </c>
      <c r="D11" s="195">
        <v>21441.523402999996</v>
      </c>
      <c r="E11" s="195">
        <v>42149.674503999995</v>
      </c>
      <c r="F11" s="157">
        <f t="shared" si="0"/>
        <v>141075.52193510477</v>
      </c>
      <c r="H11" s="114"/>
    </row>
    <row r="12" spans="1:14" s="7" customFormat="1">
      <c r="A12" s="194" t="s">
        <v>319</v>
      </c>
      <c r="B12" s="195">
        <v>44946.430122999998</v>
      </c>
      <c r="C12" s="195">
        <v>25432.945527</v>
      </c>
      <c r="D12" s="195">
        <v>20203.737184000001</v>
      </c>
      <c r="E12" s="195">
        <v>42253.749194000004</v>
      </c>
      <c r="F12" s="157">
        <f t="shared" si="0"/>
        <v>132836.862028</v>
      </c>
      <c r="H12" s="114"/>
      <c r="N12" s="81"/>
    </row>
    <row r="13" spans="1:14" s="7" customFormat="1">
      <c r="A13" s="194" t="s">
        <v>324</v>
      </c>
      <c r="B13" s="195">
        <f>+'3'!B5</f>
        <v>47645.369970999993</v>
      </c>
      <c r="C13" s="195">
        <f>+'3'!E5</f>
        <v>25958.171104000001</v>
      </c>
      <c r="D13" s="195">
        <f>+'3'!H5</f>
        <v>20956.478066000003</v>
      </c>
      <c r="E13" s="195">
        <f>+'3'!K5</f>
        <v>42410.817453999996</v>
      </c>
      <c r="F13" s="157">
        <f t="shared" si="0"/>
        <v>136970.836595</v>
      </c>
      <c r="H13" s="114"/>
      <c r="N13" s="81"/>
    </row>
    <row r="14" spans="1:14" s="7" customFormat="1">
      <c r="A14" s="194" t="s">
        <v>170</v>
      </c>
      <c r="B14" s="157">
        <f>+B13-B12</f>
        <v>2698.9398479999945</v>
      </c>
      <c r="C14" s="157">
        <f>+C13-C12</f>
        <v>525.22557700000107</v>
      </c>
      <c r="D14" s="157">
        <f>+D13-D12</f>
        <v>752.74088200000187</v>
      </c>
      <c r="E14" s="157">
        <f>+E13-E12</f>
        <v>157.06825999999273</v>
      </c>
      <c r="F14" s="157">
        <f>+F13-F12</f>
        <v>4133.9745669999975</v>
      </c>
    </row>
    <row r="15" spans="1:14" s="7" customFormat="1">
      <c r="A15" s="196" t="s">
        <v>170</v>
      </c>
      <c r="B15" s="161">
        <f>+(B13-B12)/B12</f>
        <v>6.0047924620800802E-2</v>
      </c>
      <c r="C15" s="161">
        <f>+(C13-C12)/C12</f>
        <v>2.0651386070968999E-2</v>
      </c>
      <c r="D15" s="161">
        <f>+(D13-D12)/D12</f>
        <v>3.7257507120817331E-2</v>
      </c>
      <c r="E15" s="161">
        <f>+(E13-E12)/E12</f>
        <v>3.7172620890715252E-3</v>
      </c>
      <c r="F15" s="161">
        <f>+(F13-F12)/F12</f>
        <v>3.1120688217767582E-2</v>
      </c>
    </row>
    <row r="16" spans="1:14" s="7" customFormat="1">
      <c r="A16" s="194" t="s">
        <v>174</v>
      </c>
      <c r="B16" s="195">
        <v>37510.164867892709</v>
      </c>
      <c r="C16" s="195">
        <v>16101.258851967654</v>
      </c>
      <c r="D16" s="195">
        <v>10892.098498398203</v>
      </c>
      <c r="E16" s="195">
        <v>29809.263052627972</v>
      </c>
      <c r="F16" s="157">
        <f t="shared" ref="F16:F24" si="1">SUM(B16:E16)</f>
        <v>94312.785270886539</v>
      </c>
    </row>
    <row r="17" spans="1:11" s="7" customFormat="1">
      <c r="A17" s="194" t="s">
        <v>175</v>
      </c>
      <c r="B17" s="195">
        <v>38059.708081806333</v>
      </c>
      <c r="C17" s="195">
        <v>12376.442392000001</v>
      </c>
      <c r="D17" s="195">
        <v>9704.6084629196266</v>
      </c>
      <c r="E17" s="195">
        <v>28893.454441721136</v>
      </c>
      <c r="F17" s="157">
        <f t="shared" si="1"/>
        <v>89034.213378447108</v>
      </c>
    </row>
    <row r="18" spans="1:11" s="7" customFormat="1">
      <c r="A18" s="194" t="s">
        <v>182</v>
      </c>
      <c r="B18" s="195">
        <v>34400.185867995431</v>
      </c>
      <c r="C18" s="195">
        <v>15804.078629958018</v>
      </c>
      <c r="D18" s="195">
        <v>10045.79911108522</v>
      </c>
      <c r="E18" s="195">
        <v>27517.002409825865</v>
      </c>
      <c r="F18" s="157">
        <f t="shared" si="1"/>
        <v>87767.066018864542</v>
      </c>
    </row>
    <row r="19" spans="1:11" s="7" customFormat="1">
      <c r="A19" s="194" t="s">
        <v>187</v>
      </c>
      <c r="B19" s="195">
        <v>32870.945788518613</v>
      </c>
      <c r="C19" s="195">
        <v>14818.914658930849</v>
      </c>
      <c r="D19" s="195">
        <v>9700.1600115525835</v>
      </c>
      <c r="E19" s="195">
        <v>28538.475790229295</v>
      </c>
      <c r="F19" s="157">
        <f t="shared" si="1"/>
        <v>85928.496249231335</v>
      </c>
    </row>
    <row r="20" spans="1:11" s="7" customFormat="1">
      <c r="A20" s="194" t="s">
        <v>196</v>
      </c>
      <c r="B20" s="195">
        <v>35884.338605227051</v>
      </c>
      <c r="C20" s="195">
        <v>17769.04911468277</v>
      </c>
      <c r="D20" s="195">
        <v>9774.41938479083</v>
      </c>
      <c r="E20" s="195">
        <v>29062.793518273029</v>
      </c>
      <c r="F20" s="157">
        <f t="shared" si="1"/>
        <v>92490.600622973681</v>
      </c>
    </row>
    <row r="21" spans="1:11" s="7" customFormat="1">
      <c r="A21" s="194" t="s">
        <v>283</v>
      </c>
      <c r="B21" s="195">
        <v>31881.908243022164</v>
      </c>
      <c r="C21" s="195">
        <v>14755.739691572808</v>
      </c>
      <c r="D21" s="195">
        <v>9897.3190016545013</v>
      </c>
      <c r="E21" s="195">
        <v>25535.021715121322</v>
      </c>
      <c r="F21" s="157">
        <f t="shared" si="1"/>
        <v>82069.988651370804</v>
      </c>
    </row>
    <row r="22" spans="1:11" s="7" customFormat="1">
      <c r="A22" s="194" t="s">
        <v>308</v>
      </c>
      <c r="B22" s="195">
        <v>29537.161911276286</v>
      </c>
      <c r="C22" s="195">
        <v>14379.329966146561</v>
      </c>
      <c r="D22" s="195">
        <v>8040.447451</v>
      </c>
      <c r="E22" s="195">
        <v>23982.614303095688</v>
      </c>
      <c r="F22" s="157">
        <f t="shared" si="1"/>
        <v>75939.553631518531</v>
      </c>
    </row>
    <row r="23" spans="1:11" s="7" customFormat="1">
      <c r="A23" s="194" t="s">
        <v>320</v>
      </c>
      <c r="B23" s="195">
        <v>27473.734489999995</v>
      </c>
      <c r="C23" s="195">
        <v>11714.858453000001</v>
      </c>
      <c r="D23" s="195">
        <v>8173.2212310000014</v>
      </c>
      <c r="E23" s="195">
        <v>25640.774159000001</v>
      </c>
      <c r="F23" s="157">
        <f t="shared" si="1"/>
        <v>73002.588332999992</v>
      </c>
    </row>
    <row r="24" spans="1:11" s="7" customFormat="1">
      <c r="A24" s="194" t="s">
        <v>325</v>
      </c>
      <c r="B24" s="195">
        <f>+'3'!B13</f>
        <v>29967.889388999993</v>
      </c>
      <c r="C24" s="195">
        <f>+'3'!E13</f>
        <v>12463.826477000002</v>
      </c>
      <c r="D24" s="195">
        <f>+'3'!H13</f>
        <v>8364.7259799999974</v>
      </c>
      <c r="E24" s="195">
        <f>+'3'!K13</f>
        <v>26102.195871999997</v>
      </c>
      <c r="F24" s="157">
        <f t="shared" si="1"/>
        <v>76898.637717999984</v>
      </c>
    </row>
    <row r="25" spans="1:11" s="7" customFormat="1">
      <c r="A25" s="194" t="s">
        <v>173</v>
      </c>
      <c r="B25" s="157">
        <f>+B24-B23</f>
        <v>2494.1548989999974</v>
      </c>
      <c r="C25" s="157">
        <f>+C24-C23</f>
        <v>748.96802400000161</v>
      </c>
      <c r="D25" s="157">
        <f>+D24-D23</f>
        <v>191.50474899999608</v>
      </c>
      <c r="E25" s="157">
        <f>+E24-E23</f>
        <v>461.42171299999609</v>
      </c>
      <c r="F25" s="157">
        <f>+F24-F23</f>
        <v>3896.0493849999912</v>
      </c>
    </row>
    <row r="26" spans="1:11" s="7" customFormat="1">
      <c r="A26" s="196" t="s">
        <v>173</v>
      </c>
      <c r="B26" s="161">
        <f>+(B24-B23)/B23</f>
        <v>9.0783249721941892E-2</v>
      </c>
      <c r="C26" s="161">
        <f>+(C24-C23)/C23</f>
        <v>6.39331688901629E-2</v>
      </c>
      <c r="D26" s="161">
        <f>+(D24-D23)/D23</f>
        <v>2.3430755584302874E-2</v>
      </c>
      <c r="E26" s="161">
        <f>+(E24-E23)/E23</f>
        <v>1.7995623304456098E-2</v>
      </c>
      <c r="F26" s="161">
        <f>+(F24-F23)/F23</f>
        <v>5.3368647248892495E-2</v>
      </c>
      <c r="K26" s="7" t="s">
        <v>202</v>
      </c>
    </row>
    <row r="27" spans="1:11" s="68" customFormat="1" ht="11.25">
      <c r="F27" s="82"/>
    </row>
    <row r="28" spans="1:11">
      <c r="B28" s="113"/>
      <c r="C28" s="113"/>
      <c r="D28" s="113"/>
      <c r="E28" s="113"/>
      <c r="F28" s="113"/>
      <c r="H28" s="60" t="s">
        <v>202</v>
      </c>
    </row>
    <row r="37" spans="17:19">
      <c r="Q37" s="102"/>
      <c r="R37" s="102"/>
      <c r="S37" s="102"/>
    </row>
    <row r="38" spans="17:19">
      <c r="Q38" s="102"/>
      <c r="R38" s="102"/>
      <c r="S38" s="102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46"/>
  <dimension ref="A1:N51"/>
  <sheetViews>
    <sheetView showGridLines="0" topLeftCell="A10" zoomScaleNormal="100" zoomScaleSheetLayoutView="100" workbookViewId="0">
      <selection activeCell="N45" sqref="N45"/>
    </sheetView>
  </sheetViews>
  <sheetFormatPr defaultColWidth="9.140625" defaultRowHeight="12.75"/>
  <cols>
    <col min="1" max="1" width="29.7109375" style="2" customWidth="1"/>
    <col min="2" max="13" width="8.7109375" style="2" customWidth="1"/>
    <col min="14" max="14" width="8.85546875" style="2" customWidth="1"/>
    <col min="15" max="16384" width="9.140625" style="2"/>
  </cols>
  <sheetData>
    <row r="1" spans="1:14" ht="18">
      <c r="A1" s="187" t="s">
        <v>276</v>
      </c>
      <c r="N1" s="190" t="str">
        <f>'3'!N1</f>
        <v>IV. čtvrtletí 2023</v>
      </c>
    </row>
    <row r="2" spans="1:14" s="7" customFormat="1" ht="6" customHeight="1"/>
    <row r="3" spans="1:14" s="7" customFormat="1" ht="12">
      <c r="A3" s="194"/>
      <c r="B3" s="154" t="s">
        <v>8</v>
      </c>
      <c r="C3" s="154" t="s">
        <v>9</v>
      </c>
      <c r="D3" s="154" t="s">
        <v>10</v>
      </c>
      <c r="E3" s="154" t="s">
        <v>11</v>
      </c>
      <c r="F3" s="154" t="s">
        <v>12</v>
      </c>
      <c r="G3" s="154" t="s">
        <v>13</v>
      </c>
      <c r="H3" s="154" t="s">
        <v>14</v>
      </c>
      <c r="I3" s="154" t="s">
        <v>15</v>
      </c>
      <c r="J3" s="154" t="s">
        <v>16</v>
      </c>
      <c r="K3" s="154" t="s">
        <v>17</v>
      </c>
      <c r="L3" s="154" t="s">
        <v>18</v>
      </c>
      <c r="M3" s="154" t="s">
        <v>19</v>
      </c>
      <c r="N3" s="154" t="s">
        <v>7</v>
      </c>
    </row>
    <row r="4" spans="1:14" s="7" customFormat="1" ht="12">
      <c r="A4" s="194" t="s">
        <v>171</v>
      </c>
      <c r="B4" s="195">
        <v>24789.614332580783</v>
      </c>
      <c r="C4" s="195">
        <v>18587.654647233896</v>
      </c>
      <c r="D4" s="195">
        <v>16115.121097506728</v>
      </c>
      <c r="E4" s="195">
        <v>14166.977929142482</v>
      </c>
      <c r="F4" s="157">
        <v>11027.89462236002</v>
      </c>
      <c r="G4" s="157">
        <v>8452.32207453316</v>
      </c>
      <c r="H4" s="157">
        <v>7792.7375030096828</v>
      </c>
      <c r="I4" s="157">
        <v>8048.3981191524254</v>
      </c>
      <c r="J4" s="157">
        <v>10334.802151495629</v>
      </c>
      <c r="K4" s="157">
        <v>13440.563805668024</v>
      </c>
      <c r="L4" s="157">
        <v>17328.765497294422</v>
      </c>
      <c r="M4" s="157">
        <v>20082.922531332741</v>
      </c>
      <c r="N4" s="157">
        <f t="shared" ref="N4:N12" si="0">SUM(B4:M4)</f>
        <v>170167.77431131</v>
      </c>
    </row>
    <row r="5" spans="1:14" s="7" customFormat="1" ht="12">
      <c r="A5" s="194" t="s">
        <v>172</v>
      </c>
      <c r="B5" s="195">
        <v>20205.211442418848</v>
      </c>
      <c r="C5" s="195">
        <v>19893.166386910842</v>
      </c>
      <c r="D5" s="195">
        <v>19662.32644030562</v>
      </c>
      <c r="E5" s="195">
        <v>11150.511060999999</v>
      </c>
      <c r="F5" s="195">
        <v>9168.1220959999991</v>
      </c>
      <c r="G5" s="195">
        <v>8369.9334639999997</v>
      </c>
      <c r="H5" s="195">
        <v>7962.9605086828506</v>
      </c>
      <c r="I5" s="195">
        <v>7784.6699982328555</v>
      </c>
      <c r="J5" s="195">
        <v>8704.8128491411517</v>
      </c>
      <c r="K5" s="195">
        <v>13135.075855999996</v>
      </c>
      <c r="L5" s="195">
        <v>16756.354485800002</v>
      </c>
      <c r="M5" s="195">
        <v>20131.118821399996</v>
      </c>
      <c r="N5" s="157">
        <f t="shared" si="0"/>
        <v>162924.26340989216</v>
      </c>
    </row>
    <row r="6" spans="1:14" s="7" customFormat="1" ht="12">
      <c r="A6" s="194" t="s">
        <v>181</v>
      </c>
      <c r="B6" s="195">
        <v>22056.231138374733</v>
      </c>
      <c r="C6" s="195">
        <v>17612.441168614299</v>
      </c>
      <c r="D6" s="195">
        <v>16140.555917349662</v>
      </c>
      <c r="E6" s="195">
        <v>12700.30037967566</v>
      </c>
      <c r="F6" s="195">
        <v>11948.674272138687</v>
      </c>
      <c r="G6" s="195">
        <v>8104.7389681090417</v>
      </c>
      <c r="H6" s="195">
        <v>7552.761860120464</v>
      </c>
      <c r="I6" s="195">
        <v>7913.1296058622011</v>
      </c>
      <c r="J6" s="195">
        <v>9512.4721570544971</v>
      </c>
      <c r="K6" s="195">
        <v>13236.202923498169</v>
      </c>
      <c r="L6" s="195">
        <v>16157.598374748406</v>
      </c>
      <c r="M6" s="195">
        <v>18978.460081062705</v>
      </c>
      <c r="N6" s="157">
        <f t="shared" si="0"/>
        <v>161913.5668466085</v>
      </c>
    </row>
    <row r="7" spans="1:14" s="7" customFormat="1" ht="12">
      <c r="A7" s="194" t="s">
        <v>186</v>
      </c>
      <c r="B7" s="195">
        <v>20414.695697199997</v>
      </c>
      <c r="C7" s="195">
        <v>16681.781302230935</v>
      </c>
      <c r="D7" s="195">
        <v>16432.290710786918</v>
      </c>
      <c r="E7" s="195">
        <v>12068.091523978623</v>
      </c>
      <c r="F7" s="195">
        <v>10838.722607399999</v>
      </c>
      <c r="G7" s="195">
        <v>8582.739557400002</v>
      </c>
      <c r="H7" s="195">
        <v>8024.1053863999996</v>
      </c>
      <c r="I7" s="195">
        <v>7694.3480824000017</v>
      </c>
      <c r="J7" s="195">
        <v>8809.2105876000023</v>
      </c>
      <c r="K7" s="195">
        <v>13094.066603000003</v>
      </c>
      <c r="L7" s="195">
        <v>16139.0916548</v>
      </c>
      <c r="M7" s="195">
        <v>18138.5645926</v>
      </c>
      <c r="N7" s="157">
        <f t="shared" si="0"/>
        <v>156917.70830579643</v>
      </c>
    </row>
    <row r="8" spans="1:14" s="7" customFormat="1" ht="12">
      <c r="A8" s="194" t="s">
        <v>195</v>
      </c>
      <c r="B8" s="195">
        <v>20176.025784691454</v>
      </c>
      <c r="C8" s="195">
        <v>18164.750606779115</v>
      </c>
      <c r="D8" s="195">
        <v>17200.598888257657</v>
      </c>
      <c r="E8" s="195">
        <v>14288.328006858932</v>
      </c>
      <c r="F8" s="195">
        <v>11521.628364990023</v>
      </c>
      <c r="G8" s="195">
        <v>7952.1760964610366</v>
      </c>
      <c r="H8" s="195">
        <v>7518.2408620681244</v>
      </c>
      <c r="I8" s="195">
        <v>7904.9501709583219</v>
      </c>
      <c r="J8" s="195">
        <v>8953.0489600209839</v>
      </c>
      <c r="K8" s="195">
        <v>12887.296510599999</v>
      </c>
      <c r="L8" s="195">
        <v>16133.109281400002</v>
      </c>
      <c r="M8" s="195">
        <v>19005.054783200001</v>
      </c>
      <c r="N8" s="157">
        <f t="shared" si="0"/>
        <v>161705.20831628566</v>
      </c>
    </row>
    <row r="9" spans="1:14" s="7" customFormat="1" ht="12">
      <c r="A9" s="194" t="s">
        <v>282</v>
      </c>
      <c r="B9" s="195">
        <v>19443.893473</v>
      </c>
      <c r="C9" s="195">
        <v>15892.034386651603</v>
      </c>
      <c r="D9" s="195">
        <v>16313.952054121697</v>
      </c>
      <c r="E9" s="195">
        <v>13523.164816279999</v>
      </c>
      <c r="F9" s="195">
        <v>9408.3478437360027</v>
      </c>
      <c r="G9" s="195">
        <v>7948.1444100559984</v>
      </c>
      <c r="H9" s="195">
        <v>7511.9053000000004</v>
      </c>
      <c r="I9" s="195">
        <v>7457.2335599999997</v>
      </c>
      <c r="J9" s="195">
        <v>9301.849553</v>
      </c>
      <c r="K9" s="195">
        <v>11147.413182376002</v>
      </c>
      <c r="L9" s="195">
        <v>14951.953478183999</v>
      </c>
      <c r="M9" s="195">
        <v>18193.573783816002</v>
      </c>
      <c r="N9" s="157">
        <f t="shared" si="0"/>
        <v>151093.4658412213</v>
      </c>
    </row>
    <row r="10" spans="1:14" s="7" customFormat="1" ht="12">
      <c r="A10" s="194" t="s">
        <v>307</v>
      </c>
      <c r="B10" s="195">
        <v>17271.858659492998</v>
      </c>
      <c r="C10" s="195">
        <v>15740.750315129892</v>
      </c>
      <c r="D10" s="195">
        <v>14993.503906586255</v>
      </c>
      <c r="E10" s="195">
        <v>12962.13654067085</v>
      </c>
      <c r="F10" s="195">
        <v>9400.4603124830082</v>
      </c>
      <c r="G10" s="195">
        <v>7115.6142937417617</v>
      </c>
      <c r="H10" s="195">
        <v>7061.9835559999992</v>
      </c>
      <c r="I10" s="195">
        <v>7070.0370759999987</v>
      </c>
      <c r="J10" s="195">
        <v>7309.5027709999986</v>
      </c>
      <c r="K10" s="195">
        <v>10641.895201999998</v>
      </c>
      <c r="L10" s="195">
        <v>14270.517816999996</v>
      </c>
      <c r="M10" s="195">
        <v>17237.261485000003</v>
      </c>
      <c r="N10" s="157">
        <f t="shared" si="0"/>
        <v>141075.52193510477</v>
      </c>
    </row>
    <row r="11" spans="1:14" s="7" customFormat="1" ht="12">
      <c r="A11" s="194" t="s">
        <v>319</v>
      </c>
      <c r="B11" s="195">
        <v>18457.258576</v>
      </c>
      <c r="C11" s="195">
        <v>13612.464886</v>
      </c>
      <c r="D11" s="195">
        <v>12876.706660999998</v>
      </c>
      <c r="E11" s="195">
        <v>10308.782688999998</v>
      </c>
      <c r="F11" s="195">
        <v>8104.0154730000013</v>
      </c>
      <c r="G11" s="195">
        <v>7020.1473650000016</v>
      </c>
      <c r="H11" s="195">
        <v>6486.0417599999992</v>
      </c>
      <c r="I11" s="195">
        <v>6271.9956180000017</v>
      </c>
      <c r="J11" s="195">
        <v>7445.6998060000005</v>
      </c>
      <c r="K11" s="195">
        <v>10568.480660000001</v>
      </c>
      <c r="L11" s="195">
        <v>14913.232501999999</v>
      </c>
      <c r="M11" s="195">
        <v>16772.036032</v>
      </c>
      <c r="N11" s="157">
        <f t="shared" si="0"/>
        <v>132836.862028</v>
      </c>
    </row>
    <row r="12" spans="1:14" s="7" customFormat="1" ht="12">
      <c r="A12" s="194" t="s">
        <v>324</v>
      </c>
      <c r="B12" s="195">
        <f>+'3'!B6</f>
        <v>17745.776560999995</v>
      </c>
      <c r="C12" s="195">
        <f>+'3'!C6</f>
        <v>16038.328061999999</v>
      </c>
      <c r="D12" s="195">
        <f>+'3'!D6</f>
        <v>13861.265348000003</v>
      </c>
      <c r="E12" s="195">
        <f>+'3'!E6</f>
        <v>10106.757086999998</v>
      </c>
      <c r="F12" s="195">
        <f>+'3'!F6</f>
        <v>9051.9905500000023</v>
      </c>
      <c r="G12" s="195">
        <f>+'3'!G6</f>
        <v>6799.4234669999996</v>
      </c>
      <c r="H12" s="195">
        <f>+'3'!H6</f>
        <v>6680.0277489999989</v>
      </c>
      <c r="I12" s="195">
        <f>+'3'!I6</f>
        <v>6695.8361810000006</v>
      </c>
      <c r="J12" s="195">
        <f>+'3'!J6</f>
        <v>7580.614136000002</v>
      </c>
      <c r="K12" s="195">
        <f>+'3'!K6</f>
        <v>11523.335009999997</v>
      </c>
      <c r="L12" s="195">
        <f>+'3'!L6</f>
        <v>14526.616442999999</v>
      </c>
      <c r="M12" s="195">
        <f>+'3'!M6</f>
        <v>16360.866001000002</v>
      </c>
      <c r="N12" s="157">
        <f t="shared" si="0"/>
        <v>136970.836595</v>
      </c>
    </row>
    <row r="13" spans="1:14" s="7" customFormat="1" ht="12">
      <c r="A13" s="194" t="s">
        <v>170</v>
      </c>
      <c r="B13" s="157">
        <f>+B12-B11</f>
        <v>-711.48201500000505</v>
      </c>
      <c r="C13" s="157">
        <f t="shared" ref="C13:D13" si="1">+C12-C11</f>
        <v>2425.8631759999989</v>
      </c>
      <c r="D13" s="157">
        <f t="shared" si="1"/>
        <v>984.55868700000428</v>
      </c>
      <c r="E13" s="157">
        <f t="shared" ref="E13:G13" si="2">+E12-E11</f>
        <v>-202.02560199999971</v>
      </c>
      <c r="F13" s="157">
        <f t="shared" si="2"/>
        <v>947.97507700000097</v>
      </c>
      <c r="G13" s="157">
        <f t="shared" si="2"/>
        <v>-220.72389800000201</v>
      </c>
      <c r="H13" s="157">
        <f t="shared" ref="H13:J13" si="3">+H12-H11</f>
        <v>193.98598899999979</v>
      </c>
      <c r="I13" s="157">
        <f t="shared" si="3"/>
        <v>423.84056299999884</v>
      </c>
      <c r="J13" s="157">
        <f t="shared" si="3"/>
        <v>134.91433000000143</v>
      </c>
      <c r="K13" s="157">
        <f t="shared" ref="K13:M13" si="4">+K12-K11</f>
        <v>954.85434999999597</v>
      </c>
      <c r="L13" s="157">
        <f t="shared" si="4"/>
        <v>-386.61605899999995</v>
      </c>
      <c r="M13" s="157">
        <f t="shared" si="4"/>
        <v>-411.17003099999783</v>
      </c>
      <c r="N13" s="157">
        <f t="shared" ref="N13" si="5">+N12-N11</f>
        <v>4133.9745669999975</v>
      </c>
    </row>
    <row r="14" spans="1:14" s="7" customFormat="1" ht="12">
      <c r="A14" s="196" t="s">
        <v>170</v>
      </c>
      <c r="B14" s="161">
        <f>+(B12-B11)/B11</f>
        <v>-3.8547545512806876E-2</v>
      </c>
      <c r="C14" s="161">
        <f t="shared" ref="C14:D14" si="6">+(C12-C11)/C11</f>
        <v>0.17820895747506568</v>
      </c>
      <c r="D14" s="161">
        <f t="shared" si="6"/>
        <v>7.6460442325828673E-2</v>
      </c>
      <c r="E14" s="161">
        <f t="shared" ref="E14:G14" si="7">+(E12-E11)/E11</f>
        <v>-1.9597425621899221E-2</v>
      </c>
      <c r="F14" s="161">
        <f t="shared" si="7"/>
        <v>0.11697597075898386</v>
      </c>
      <c r="G14" s="161">
        <f t="shared" si="7"/>
        <v>-3.1441490687283025E-2</v>
      </c>
      <c r="H14" s="161">
        <f t="shared" ref="H14:J14" si="8">+(H12-H11)/H11</f>
        <v>2.9908223871811739E-2</v>
      </c>
      <c r="I14" s="161">
        <f t="shared" si="8"/>
        <v>6.7576667589438158E-2</v>
      </c>
      <c r="J14" s="161">
        <f t="shared" si="8"/>
        <v>1.8119764899906767E-2</v>
      </c>
      <c r="K14" s="161">
        <f t="shared" ref="K14:M14" si="9">+(K12-K11)/K11</f>
        <v>9.0349254610832194E-2</v>
      </c>
      <c r="L14" s="161">
        <f t="shared" si="9"/>
        <v>-2.5924363410022022E-2</v>
      </c>
      <c r="M14" s="161">
        <f t="shared" si="9"/>
        <v>-2.4515212715707922E-2</v>
      </c>
      <c r="N14" s="161">
        <f t="shared" ref="N14" si="10">+(N12-N11)/N11</f>
        <v>3.1120688217767582E-2</v>
      </c>
    </row>
    <row r="15" spans="1:14" s="7" customFormat="1" ht="12">
      <c r="A15" s="194" t="s">
        <v>174</v>
      </c>
      <c r="B15" s="195">
        <v>16476.822179766987</v>
      </c>
      <c r="C15" s="195">
        <v>11652.657417777555</v>
      </c>
      <c r="D15" s="195">
        <v>9380.6852703481654</v>
      </c>
      <c r="E15" s="195">
        <v>7846.1932239972994</v>
      </c>
      <c r="F15" s="157">
        <v>5061.2887705423545</v>
      </c>
      <c r="G15" s="157">
        <v>3193.7768574279994</v>
      </c>
      <c r="H15" s="157">
        <v>3007.0443668119992</v>
      </c>
      <c r="I15" s="157">
        <v>3096.8376864330003</v>
      </c>
      <c r="J15" s="157">
        <v>4788.2164451532044</v>
      </c>
      <c r="K15" s="157">
        <v>7068.3588332386571</v>
      </c>
      <c r="L15" s="157">
        <v>10311.594856714655</v>
      </c>
      <c r="M15" s="157">
        <v>12429.309362674659</v>
      </c>
      <c r="N15" s="157">
        <f t="shared" ref="N15:N23" si="11">SUM(B15:M15)</f>
        <v>94312.785270886539</v>
      </c>
    </row>
    <row r="16" spans="1:14" s="7" customFormat="1" ht="12">
      <c r="A16" s="194" t="s">
        <v>175</v>
      </c>
      <c r="B16" s="195">
        <v>12397.069831099545</v>
      </c>
      <c r="C16" s="195">
        <v>13087.221872299897</v>
      </c>
      <c r="D16" s="195">
        <v>12575.416378406891</v>
      </c>
      <c r="E16" s="195">
        <v>5467.8344290000005</v>
      </c>
      <c r="F16" s="195">
        <v>3743.2424710000005</v>
      </c>
      <c r="G16" s="195">
        <v>3165.3654920000004</v>
      </c>
      <c r="H16" s="195">
        <v>3043.6241652031031</v>
      </c>
      <c r="I16" s="195">
        <v>2999.7638298816933</v>
      </c>
      <c r="J16" s="195">
        <v>3661.2204678348289</v>
      </c>
      <c r="K16" s="195">
        <v>6796.5151675803772</v>
      </c>
      <c r="L16" s="195">
        <v>9833.6370210698296</v>
      </c>
      <c r="M16" s="195">
        <v>12263.30225307093</v>
      </c>
      <c r="N16" s="157">
        <f t="shared" si="11"/>
        <v>89034.213378447079</v>
      </c>
    </row>
    <row r="17" spans="1:14" s="7" customFormat="1" ht="12">
      <c r="A17" s="194" t="s">
        <v>182</v>
      </c>
      <c r="B17" s="195">
        <v>14046.377311420394</v>
      </c>
      <c r="C17" s="195">
        <v>10951.410166529384</v>
      </c>
      <c r="D17" s="195">
        <v>9402.3983900456515</v>
      </c>
      <c r="E17" s="195">
        <v>6672.4892621367935</v>
      </c>
      <c r="F17" s="195">
        <v>6033.9070927347129</v>
      </c>
      <c r="G17" s="195">
        <v>3097.6822750865108</v>
      </c>
      <c r="H17" s="195">
        <v>2995.5989487909433</v>
      </c>
      <c r="I17" s="195">
        <v>2998.0573648818945</v>
      </c>
      <c r="J17" s="195">
        <v>4052.1427974123826</v>
      </c>
      <c r="K17" s="195">
        <v>6857.3032858455736</v>
      </c>
      <c r="L17" s="195">
        <v>9198.7341189238577</v>
      </c>
      <c r="M17" s="195">
        <v>11460.965005056434</v>
      </c>
      <c r="N17" s="157">
        <f t="shared" si="11"/>
        <v>87767.066018864542</v>
      </c>
    </row>
    <row r="18" spans="1:14" s="7" customFormat="1" ht="12">
      <c r="A18" s="194" t="s">
        <v>187</v>
      </c>
      <c r="B18" s="195">
        <v>12828.653282152001</v>
      </c>
      <c r="C18" s="195">
        <v>10230.655329161164</v>
      </c>
      <c r="D18" s="195">
        <v>9811.6371772054445</v>
      </c>
      <c r="E18" s="195">
        <v>6347.7918524037395</v>
      </c>
      <c r="F18" s="195">
        <v>5236.2863215845528</v>
      </c>
      <c r="G18" s="195">
        <v>3234.8364849425575</v>
      </c>
      <c r="H18" s="195">
        <v>3001.1451649450755</v>
      </c>
      <c r="I18" s="195">
        <v>2961.1161144077792</v>
      </c>
      <c r="J18" s="195">
        <v>3737.8987321997274</v>
      </c>
      <c r="K18" s="195">
        <v>7281.3866980098837</v>
      </c>
      <c r="L18" s="195">
        <v>9737.8378540964059</v>
      </c>
      <c r="M18" s="195">
        <v>11519.251238123004</v>
      </c>
      <c r="N18" s="157">
        <f t="shared" si="11"/>
        <v>85928.496249231335</v>
      </c>
    </row>
    <row r="19" spans="1:14" s="7" customFormat="1" ht="12">
      <c r="A19" s="194" t="s">
        <v>196</v>
      </c>
      <c r="B19" s="195">
        <v>13037.750163676315</v>
      </c>
      <c r="C19" s="195">
        <v>12001.977727090547</v>
      </c>
      <c r="D19" s="195">
        <v>10844.610714460185</v>
      </c>
      <c r="E19" s="195">
        <v>8602.3087977396353</v>
      </c>
      <c r="F19" s="195">
        <v>5992.6151067167639</v>
      </c>
      <c r="G19" s="195">
        <v>3174.1252102263697</v>
      </c>
      <c r="H19" s="195">
        <v>2786.1713241585499</v>
      </c>
      <c r="I19" s="195">
        <v>3049.7825915463495</v>
      </c>
      <c r="J19" s="195">
        <v>3938.4654690859302</v>
      </c>
      <c r="K19" s="195">
        <v>7227.680271653624</v>
      </c>
      <c r="L19" s="195">
        <v>9693.6752158233594</v>
      </c>
      <c r="M19" s="195">
        <v>12141.438030796044</v>
      </c>
      <c r="N19" s="157">
        <f t="shared" si="11"/>
        <v>92490.600622973667</v>
      </c>
    </row>
    <row r="20" spans="1:14" s="7" customFormat="1" ht="12">
      <c r="A20" s="194" t="s">
        <v>283</v>
      </c>
      <c r="B20" s="195">
        <v>12108.59828866639</v>
      </c>
      <c r="C20" s="195">
        <v>9829.5325508641927</v>
      </c>
      <c r="D20" s="195">
        <v>9943.7774034915819</v>
      </c>
      <c r="E20" s="195">
        <v>7782.3585524380142</v>
      </c>
      <c r="F20" s="195">
        <v>3971.3348682932165</v>
      </c>
      <c r="G20" s="195">
        <v>3002.0462708415785</v>
      </c>
      <c r="H20" s="195">
        <v>2836.0209574157179</v>
      </c>
      <c r="I20" s="195">
        <v>2853.2195907728974</v>
      </c>
      <c r="J20" s="195">
        <v>4208.0784534658869</v>
      </c>
      <c r="K20" s="195">
        <v>5671.6382388346465</v>
      </c>
      <c r="L20" s="195">
        <v>8529.203142023347</v>
      </c>
      <c r="M20" s="195">
        <v>11334.180334263327</v>
      </c>
      <c r="N20" s="157">
        <f t="shared" si="11"/>
        <v>82069.98865137079</v>
      </c>
    </row>
    <row r="21" spans="1:14" s="7" customFormat="1" ht="12">
      <c r="A21" s="194" t="s">
        <v>308</v>
      </c>
      <c r="B21" s="195">
        <v>10502.688458235476</v>
      </c>
      <c r="C21" s="195">
        <v>10009.643718401046</v>
      </c>
      <c r="D21" s="195">
        <v>9024.829734639763</v>
      </c>
      <c r="E21" s="195">
        <v>7320.4813761318146</v>
      </c>
      <c r="F21" s="195">
        <v>4273.8042931853361</v>
      </c>
      <c r="G21" s="195">
        <v>2785.0442968294096</v>
      </c>
      <c r="H21" s="195">
        <v>2581.8491059999997</v>
      </c>
      <c r="I21" s="195">
        <v>2663.5396129999999</v>
      </c>
      <c r="J21" s="195">
        <v>2795.0587320000004</v>
      </c>
      <c r="K21" s="195">
        <v>5048.0970149296772</v>
      </c>
      <c r="L21" s="195">
        <v>8480.3642282333603</v>
      </c>
      <c r="M21" s="195">
        <v>10454.153059932652</v>
      </c>
      <c r="N21" s="157">
        <f t="shared" si="11"/>
        <v>75939.553631518531</v>
      </c>
    </row>
    <row r="22" spans="1:14" s="7" customFormat="1" ht="12">
      <c r="A22" s="194" t="s">
        <v>320</v>
      </c>
      <c r="B22" s="195">
        <v>11768.183591999999</v>
      </c>
      <c r="C22" s="195">
        <v>8188.6469299999972</v>
      </c>
      <c r="D22" s="195">
        <v>7516.9039679999996</v>
      </c>
      <c r="E22" s="195">
        <v>5510.6873450000003</v>
      </c>
      <c r="F22" s="195">
        <v>3464.0072140000007</v>
      </c>
      <c r="G22" s="195">
        <v>2740.1638940000003</v>
      </c>
      <c r="H22" s="195">
        <v>2450.8204420000002</v>
      </c>
      <c r="I22" s="195">
        <v>2500.1212150000006</v>
      </c>
      <c r="J22" s="195">
        <v>3222.2795740000001</v>
      </c>
      <c r="K22" s="195">
        <v>5957.8148639999999</v>
      </c>
      <c r="L22" s="195">
        <v>9122.2104070000005</v>
      </c>
      <c r="M22" s="195">
        <v>10560.748887999998</v>
      </c>
      <c r="N22" s="157">
        <f t="shared" si="11"/>
        <v>73002.588332999992</v>
      </c>
    </row>
    <row r="23" spans="1:14" s="7" customFormat="1" ht="12">
      <c r="A23" s="194" t="s">
        <v>325</v>
      </c>
      <c r="B23" s="195">
        <f>+'3'!B14</f>
        <v>11328.865458999997</v>
      </c>
      <c r="C23" s="195">
        <f>+'3'!C14</f>
        <v>10389.127527999997</v>
      </c>
      <c r="D23" s="195">
        <f>+'3'!D14</f>
        <v>8249.8964019999985</v>
      </c>
      <c r="E23" s="195">
        <f>+'3'!E14</f>
        <v>5374.8613760000007</v>
      </c>
      <c r="F23" s="195">
        <f>+'3'!F14</f>
        <v>4421.4198070000002</v>
      </c>
      <c r="G23" s="195">
        <f>+'3'!G14</f>
        <v>2667.5452940000005</v>
      </c>
      <c r="H23" s="195">
        <f>+'3'!H14</f>
        <v>2519.9906779999992</v>
      </c>
      <c r="I23" s="195">
        <f>+'3'!I14</f>
        <v>2568.0618769999992</v>
      </c>
      <c r="J23" s="195">
        <f>+'3'!J14</f>
        <v>3276.6734249999995</v>
      </c>
      <c r="K23" s="195">
        <f>+'3'!K14</f>
        <v>6658.5674520000002</v>
      </c>
      <c r="L23" s="195">
        <f>+'3'!L14</f>
        <v>8976.2706859999998</v>
      </c>
      <c r="M23" s="195">
        <f>+'3'!M14</f>
        <v>10467.357733999999</v>
      </c>
      <c r="N23" s="157">
        <f t="shared" si="11"/>
        <v>76898.637717999998</v>
      </c>
    </row>
    <row r="24" spans="1:14" s="4" customFormat="1" ht="12">
      <c r="A24" s="194" t="s">
        <v>173</v>
      </c>
      <c r="B24" s="157">
        <f>+B23-B22</f>
        <v>-439.31813300000249</v>
      </c>
      <c r="C24" s="157">
        <f>+C23-C22</f>
        <v>2200.4805980000001</v>
      </c>
      <c r="D24" s="157">
        <f>+D23-D22</f>
        <v>732.99243399999887</v>
      </c>
      <c r="E24" s="157">
        <f t="shared" ref="E24:G24" si="12">+E23-E22</f>
        <v>-135.82596899999953</v>
      </c>
      <c r="F24" s="157">
        <f t="shared" si="12"/>
        <v>957.41259299999956</v>
      </c>
      <c r="G24" s="157">
        <f t="shared" si="12"/>
        <v>-72.618599999999788</v>
      </c>
      <c r="H24" s="157">
        <f t="shared" ref="H24:J24" si="13">+H23-H22</f>
        <v>69.170235999999022</v>
      </c>
      <c r="I24" s="157">
        <f t="shared" si="13"/>
        <v>67.940661999998611</v>
      </c>
      <c r="J24" s="157">
        <f t="shared" si="13"/>
        <v>54.393850999999358</v>
      </c>
      <c r="K24" s="157">
        <f t="shared" ref="K24:N24" si="14">+K23-K22</f>
        <v>700.75258800000029</v>
      </c>
      <c r="L24" s="157">
        <f t="shared" si="14"/>
        <v>-145.93972100000065</v>
      </c>
      <c r="M24" s="157">
        <f t="shared" si="14"/>
        <v>-93.391153999999005</v>
      </c>
      <c r="N24" s="157">
        <f t="shared" si="14"/>
        <v>3896.0493850000057</v>
      </c>
    </row>
    <row r="25" spans="1:14" s="7" customFormat="1" ht="12">
      <c r="A25" s="196" t="s">
        <v>173</v>
      </c>
      <c r="B25" s="161">
        <f>+(B23-B22)/B22</f>
        <v>-3.7331006061007629E-2</v>
      </c>
      <c r="C25" s="161">
        <f t="shared" ref="C25:D25" si="15">+(C23-C22)/C22</f>
        <v>0.26872334548193799</v>
      </c>
      <c r="D25" s="161">
        <f t="shared" si="15"/>
        <v>9.7512544675361065E-2</v>
      </c>
      <c r="E25" s="161">
        <f t="shared" ref="E25:G25" si="16">+(E23-E22)/E22</f>
        <v>-2.4647736388680844E-2</v>
      </c>
      <c r="F25" s="161">
        <f t="shared" si="16"/>
        <v>0.27638874108880518</v>
      </c>
      <c r="G25" s="161">
        <f t="shared" si="16"/>
        <v>-2.6501553487004594E-2</v>
      </c>
      <c r="H25" s="161">
        <f t="shared" ref="H25:J25" si="17">+(H23-H22)/H22</f>
        <v>2.8223298130952597E-2</v>
      </c>
      <c r="I25" s="161">
        <f t="shared" si="17"/>
        <v>2.7174947195509717E-2</v>
      </c>
      <c r="J25" s="161">
        <f t="shared" si="17"/>
        <v>1.6880549856348175E-2</v>
      </c>
      <c r="K25" s="161">
        <f t="shared" ref="K25:N25" si="18">+(K23-K22)/K22</f>
        <v>0.11761906067848575</v>
      </c>
      <c r="L25" s="161">
        <f t="shared" si="18"/>
        <v>-1.5998284899021036E-2</v>
      </c>
      <c r="M25" s="161">
        <f t="shared" si="18"/>
        <v>-8.8432321410575158E-3</v>
      </c>
      <c r="N25" s="161">
        <f t="shared" si="18"/>
        <v>5.3368647248892689E-2</v>
      </c>
    </row>
    <row r="26" spans="1:14" s="7" customFormat="1" ht="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82"/>
    </row>
    <row r="27" spans="1:14" s="7" customFormat="1" ht="12"/>
    <row r="28" spans="1:14" s="7" customFormat="1" ht="12"/>
    <row r="29" spans="1:14" s="7" customFormat="1">
      <c r="A29" s="271"/>
      <c r="B29" s="271">
        <v>1</v>
      </c>
      <c r="C29" s="271">
        <v>2</v>
      </c>
      <c r="D29" s="271">
        <v>3</v>
      </c>
      <c r="E29" s="271">
        <v>4</v>
      </c>
      <c r="F29" s="271">
        <v>5</v>
      </c>
      <c r="G29" s="271">
        <v>6</v>
      </c>
      <c r="H29" s="271">
        <v>7</v>
      </c>
      <c r="I29" s="271">
        <v>8</v>
      </c>
      <c r="J29" s="271">
        <v>9</v>
      </c>
      <c r="K29" s="271">
        <v>10</v>
      </c>
      <c r="L29" s="271">
        <v>11</v>
      </c>
      <c r="M29" s="271">
        <v>12</v>
      </c>
    </row>
    <row r="30" spans="1:14" s="7" customFormat="1">
      <c r="A30" s="271" t="s">
        <v>59</v>
      </c>
      <c r="B30" s="271" t="s">
        <v>8</v>
      </c>
      <c r="C30" s="271" t="s">
        <v>9</v>
      </c>
      <c r="D30" s="271" t="s">
        <v>10</v>
      </c>
      <c r="E30" s="271" t="s">
        <v>11</v>
      </c>
      <c r="F30" s="271" t="s">
        <v>12</v>
      </c>
      <c r="G30" s="271" t="s">
        <v>13</v>
      </c>
      <c r="H30" s="271" t="s">
        <v>14</v>
      </c>
      <c r="I30" s="271" t="s">
        <v>15</v>
      </c>
      <c r="J30" s="271" t="s">
        <v>16</v>
      </c>
      <c r="K30" s="271" t="s">
        <v>17</v>
      </c>
      <c r="L30" s="271" t="s">
        <v>18</v>
      </c>
      <c r="M30" s="271" t="s">
        <v>19</v>
      </c>
    </row>
    <row r="31" spans="1:14" s="7" customFormat="1">
      <c r="A31" s="271" t="s">
        <v>284</v>
      </c>
      <c r="B31" s="270">
        <f>+MAX(B4:B11)</f>
        <v>24789.614332580783</v>
      </c>
      <c r="C31" s="270">
        <f t="shared" ref="C31:M31" si="19">+MAX(C4:C11)</f>
        <v>19893.166386910842</v>
      </c>
      <c r="D31" s="270">
        <f t="shared" si="19"/>
        <v>19662.32644030562</v>
      </c>
      <c r="E31" s="270">
        <f t="shared" si="19"/>
        <v>14288.328006858932</v>
      </c>
      <c r="F31" s="270">
        <f t="shared" si="19"/>
        <v>11948.674272138687</v>
      </c>
      <c r="G31" s="270">
        <f t="shared" si="19"/>
        <v>8582.739557400002</v>
      </c>
      <c r="H31" s="270">
        <f t="shared" si="19"/>
        <v>8024.1053863999996</v>
      </c>
      <c r="I31" s="270">
        <f t="shared" si="19"/>
        <v>8048.3981191524254</v>
      </c>
      <c r="J31" s="270">
        <f t="shared" si="19"/>
        <v>10334.802151495629</v>
      </c>
      <c r="K31" s="270">
        <f t="shared" si="19"/>
        <v>13440.563805668024</v>
      </c>
      <c r="L31" s="270">
        <f t="shared" si="19"/>
        <v>17328.765497294422</v>
      </c>
      <c r="M31" s="270">
        <f t="shared" si="19"/>
        <v>20131.118821399996</v>
      </c>
    </row>
    <row r="32" spans="1:14" s="7" customFormat="1">
      <c r="A32" s="271" t="s">
        <v>285</v>
      </c>
      <c r="B32" s="270">
        <f>+MIN(B4:B11)</f>
        <v>17271.858659492998</v>
      </c>
      <c r="C32" s="270">
        <f t="shared" ref="C32:M32" si="20">+MIN(C4:C11)</f>
        <v>13612.464886</v>
      </c>
      <c r="D32" s="270">
        <f t="shared" si="20"/>
        <v>12876.706660999998</v>
      </c>
      <c r="E32" s="270">
        <f t="shared" si="20"/>
        <v>10308.782688999998</v>
      </c>
      <c r="F32" s="270">
        <f t="shared" si="20"/>
        <v>8104.0154730000013</v>
      </c>
      <c r="G32" s="270">
        <f t="shared" si="20"/>
        <v>7020.1473650000016</v>
      </c>
      <c r="H32" s="270">
        <f t="shared" si="20"/>
        <v>6486.0417599999992</v>
      </c>
      <c r="I32" s="270">
        <f t="shared" si="20"/>
        <v>6271.9956180000017</v>
      </c>
      <c r="J32" s="270">
        <f t="shared" si="20"/>
        <v>7309.5027709999986</v>
      </c>
      <c r="K32" s="270">
        <f t="shared" si="20"/>
        <v>10568.480660000001</v>
      </c>
      <c r="L32" s="270">
        <f t="shared" si="20"/>
        <v>14270.517816999996</v>
      </c>
      <c r="M32" s="270">
        <f t="shared" si="20"/>
        <v>16772.036032</v>
      </c>
    </row>
    <row r="33" spans="1:14" s="7" customFormat="1">
      <c r="A33" s="271" t="s">
        <v>326</v>
      </c>
      <c r="B33" s="270">
        <f>+B31-B32</f>
        <v>7517.7556730877841</v>
      </c>
      <c r="C33" s="270">
        <f t="shared" ref="C33:M33" si="21">+C31-C32</f>
        <v>6280.7015009108418</v>
      </c>
      <c r="D33" s="270">
        <f t="shared" si="21"/>
        <v>6785.6197793056217</v>
      </c>
      <c r="E33" s="270">
        <f t="shared" si="21"/>
        <v>3979.5453178589341</v>
      </c>
      <c r="F33" s="270">
        <f t="shared" si="21"/>
        <v>3844.6587991386859</v>
      </c>
      <c r="G33" s="270">
        <f t="shared" si="21"/>
        <v>1562.5921924000004</v>
      </c>
      <c r="H33" s="270">
        <f t="shared" si="21"/>
        <v>1538.0636264000004</v>
      </c>
      <c r="I33" s="270">
        <f t="shared" si="21"/>
        <v>1776.4025011524236</v>
      </c>
      <c r="J33" s="270">
        <f t="shared" si="21"/>
        <v>3025.2993804956304</v>
      </c>
      <c r="K33" s="270">
        <f t="shared" si="21"/>
        <v>2872.0831456680226</v>
      </c>
      <c r="L33" s="270">
        <f t="shared" si="21"/>
        <v>3058.2476802944257</v>
      </c>
      <c r="M33" s="270">
        <f t="shared" si="21"/>
        <v>3359.0827893999958</v>
      </c>
    </row>
    <row r="34" spans="1:14" s="7" customFormat="1">
      <c r="A34" s="271">
        <v>2024</v>
      </c>
      <c r="B34" s="270">
        <f>+B11</f>
        <v>18457.258576</v>
      </c>
      <c r="C34" s="270">
        <f t="shared" ref="C34:M34" si="22">+C11</f>
        <v>13612.464886</v>
      </c>
      <c r="D34" s="270">
        <f t="shared" si="22"/>
        <v>12876.706660999998</v>
      </c>
      <c r="E34" s="270">
        <f t="shared" si="22"/>
        <v>10308.782688999998</v>
      </c>
      <c r="F34" s="270">
        <f t="shared" si="22"/>
        <v>8104.0154730000013</v>
      </c>
      <c r="G34" s="270">
        <f t="shared" si="22"/>
        <v>7020.1473650000016</v>
      </c>
      <c r="H34" s="270">
        <f t="shared" si="22"/>
        <v>6486.0417599999992</v>
      </c>
      <c r="I34" s="270">
        <f t="shared" si="22"/>
        <v>6271.9956180000017</v>
      </c>
      <c r="J34" s="270">
        <f t="shared" si="22"/>
        <v>7445.6998060000005</v>
      </c>
      <c r="K34" s="270">
        <f t="shared" si="22"/>
        <v>10568.480660000001</v>
      </c>
      <c r="L34" s="270">
        <f t="shared" si="22"/>
        <v>14913.232501999999</v>
      </c>
      <c r="M34" s="270">
        <f t="shared" si="22"/>
        <v>16772.036032</v>
      </c>
    </row>
    <row r="35" spans="1:14" s="7" customFormat="1">
      <c r="A35" s="271">
        <v>2025</v>
      </c>
      <c r="B35" s="270">
        <f>+B12</f>
        <v>17745.776560999995</v>
      </c>
      <c r="C35" s="270">
        <f t="shared" ref="C35:M35" si="23">+C12</f>
        <v>16038.328061999999</v>
      </c>
      <c r="D35" s="270">
        <f t="shared" si="23"/>
        <v>13861.265348000003</v>
      </c>
      <c r="E35" s="270">
        <f t="shared" si="23"/>
        <v>10106.757086999998</v>
      </c>
      <c r="F35" s="270">
        <f t="shared" si="23"/>
        <v>9051.9905500000023</v>
      </c>
      <c r="G35" s="270">
        <f t="shared" si="23"/>
        <v>6799.4234669999996</v>
      </c>
      <c r="H35" s="270">
        <f t="shared" si="23"/>
        <v>6680.0277489999989</v>
      </c>
      <c r="I35" s="270">
        <f t="shared" si="23"/>
        <v>6695.8361810000006</v>
      </c>
      <c r="J35" s="270">
        <f t="shared" si="23"/>
        <v>7580.614136000002</v>
      </c>
      <c r="K35" s="270">
        <f t="shared" si="23"/>
        <v>11523.335009999997</v>
      </c>
      <c r="L35" s="270">
        <f t="shared" si="23"/>
        <v>14526.616442999999</v>
      </c>
      <c r="M35" s="270">
        <f t="shared" si="23"/>
        <v>16360.866001000002</v>
      </c>
    </row>
    <row r="36" spans="1:14" s="7" customFormat="1">
      <c r="A36" s="271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</row>
    <row r="37" spans="1:14" s="7" customFormat="1">
      <c r="A37" s="271" t="s">
        <v>116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</row>
    <row r="38" spans="1:14" s="7" customFormat="1">
      <c r="A38" s="271" t="s">
        <v>284</v>
      </c>
      <c r="B38" s="270">
        <f>+MAX(B15:B22)</f>
        <v>16476.822179766987</v>
      </c>
      <c r="C38" s="270">
        <f t="shared" ref="C38:M38" si="24">+MAX(C15:C22)</f>
        <v>13087.221872299897</v>
      </c>
      <c r="D38" s="270">
        <f t="shared" si="24"/>
        <v>12575.416378406891</v>
      </c>
      <c r="E38" s="270">
        <f t="shared" si="24"/>
        <v>8602.3087977396353</v>
      </c>
      <c r="F38" s="270">
        <f t="shared" si="24"/>
        <v>6033.9070927347129</v>
      </c>
      <c r="G38" s="270">
        <f t="shared" si="24"/>
        <v>3234.8364849425575</v>
      </c>
      <c r="H38" s="270">
        <f t="shared" si="24"/>
        <v>3043.6241652031031</v>
      </c>
      <c r="I38" s="270">
        <f t="shared" si="24"/>
        <v>3096.8376864330003</v>
      </c>
      <c r="J38" s="270">
        <f t="shared" si="24"/>
        <v>4788.2164451532044</v>
      </c>
      <c r="K38" s="270">
        <f t="shared" si="24"/>
        <v>7281.3866980098837</v>
      </c>
      <c r="L38" s="270">
        <f t="shared" si="24"/>
        <v>10311.594856714655</v>
      </c>
      <c r="M38" s="270">
        <f t="shared" si="24"/>
        <v>12429.309362674659</v>
      </c>
    </row>
    <row r="39" spans="1:14" s="7" customFormat="1">
      <c r="A39" s="271" t="s">
        <v>285</v>
      </c>
      <c r="B39" s="270">
        <f>+MIN(B15:B22)</f>
        <v>10502.688458235476</v>
      </c>
      <c r="C39" s="270">
        <f t="shared" ref="C39:M39" si="25">+MIN(C15:C22)</f>
        <v>8188.6469299999972</v>
      </c>
      <c r="D39" s="270">
        <f t="shared" si="25"/>
        <v>7516.9039679999996</v>
      </c>
      <c r="E39" s="270">
        <f t="shared" si="25"/>
        <v>5467.8344290000005</v>
      </c>
      <c r="F39" s="270">
        <f t="shared" si="25"/>
        <v>3464.0072140000007</v>
      </c>
      <c r="G39" s="270">
        <f t="shared" si="25"/>
        <v>2740.1638940000003</v>
      </c>
      <c r="H39" s="270">
        <f t="shared" si="25"/>
        <v>2450.8204420000002</v>
      </c>
      <c r="I39" s="270">
        <f t="shared" si="25"/>
        <v>2500.1212150000006</v>
      </c>
      <c r="J39" s="270">
        <f t="shared" si="25"/>
        <v>2795.0587320000004</v>
      </c>
      <c r="K39" s="270">
        <f t="shared" si="25"/>
        <v>5048.0970149296772</v>
      </c>
      <c r="L39" s="270">
        <f t="shared" si="25"/>
        <v>8480.3642282333603</v>
      </c>
      <c r="M39" s="270">
        <f t="shared" si="25"/>
        <v>10454.153059932652</v>
      </c>
    </row>
    <row r="40" spans="1:14" s="7" customFormat="1">
      <c r="A40" s="271" t="s">
        <v>326</v>
      </c>
      <c r="B40" s="270">
        <f>+B38-B39</f>
        <v>5974.1337215315107</v>
      </c>
      <c r="C40" s="270">
        <f t="shared" ref="C40:M40" si="26">+C38-C39</f>
        <v>4898.5749422998997</v>
      </c>
      <c r="D40" s="270">
        <f t="shared" si="26"/>
        <v>5058.5124104068918</v>
      </c>
      <c r="E40" s="270">
        <f t="shared" si="26"/>
        <v>3134.4743687396349</v>
      </c>
      <c r="F40" s="270">
        <f t="shared" si="26"/>
        <v>2569.8998787347123</v>
      </c>
      <c r="G40" s="270">
        <f t="shared" si="26"/>
        <v>494.67259094255724</v>
      </c>
      <c r="H40" s="270">
        <f t="shared" si="26"/>
        <v>592.80372320310289</v>
      </c>
      <c r="I40" s="270">
        <f t="shared" si="26"/>
        <v>596.7164714329997</v>
      </c>
      <c r="J40" s="270">
        <f t="shared" si="26"/>
        <v>1993.157713153204</v>
      </c>
      <c r="K40" s="270">
        <f t="shared" si="26"/>
        <v>2233.2896830802065</v>
      </c>
      <c r="L40" s="270">
        <f t="shared" si="26"/>
        <v>1831.2306284812948</v>
      </c>
      <c r="M40" s="270">
        <f t="shared" si="26"/>
        <v>1975.156302742007</v>
      </c>
      <c r="N40" s="10"/>
    </row>
    <row r="41" spans="1:14" s="7" customFormat="1">
      <c r="A41" s="271">
        <v>2024</v>
      </c>
      <c r="B41" s="270">
        <f>+B22</f>
        <v>11768.183591999999</v>
      </c>
      <c r="C41" s="270">
        <f t="shared" ref="C41:M41" si="27">+C22</f>
        <v>8188.6469299999972</v>
      </c>
      <c r="D41" s="270">
        <f t="shared" si="27"/>
        <v>7516.9039679999996</v>
      </c>
      <c r="E41" s="270">
        <f t="shared" si="27"/>
        <v>5510.6873450000003</v>
      </c>
      <c r="F41" s="270">
        <f t="shared" si="27"/>
        <v>3464.0072140000007</v>
      </c>
      <c r="G41" s="270">
        <f t="shared" si="27"/>
        <v>2740.1638940000003</v>
      </c>
      <c r="H41" s="270">
        <f t="shared" si="27"/>
        <v>2450.8204420000002</v>
      </c>
      <c r="I41" s="270">
        <f t="shared" si="27"/>
        <v>2500.1212150000006</v>
      </c>
      <c r="J41" s="270">
        <f t="shared" si="27"/>
        <v>3222.2795740000001</v>
      </c>
      <c r="K41" s="270">
        <f t="shared" si="27"/>
        <v>5957.8148639999999</v>
      </c>
      <c r="L41" s="270">
        <f t="shared" si="27"/>
        <v>9122.2104070000005</v>
      </c>
      <c r="M41" s="270">
        <f t="shared" si="27"/>
        <v>10560.748887999998</v>
      </c>
      <c r="N41" s="10"/>
    </row>
    <row r="42" spans="1:14" s="7" customFormat="1">
      <c r="A42" s="271">
        <v>2025</v>
      </c>
      <c r="B42" s="270">
        <f>+B23</f>
        <v>11328.865458999997</v>
      </c>
      <c r="C42" s="270">
        <f t="shared" ref="C42:M42" si="28">+C23</f>
        <v>10389.127527999997</v>
      </c>
      <c r="D42" s="270">
        <f t="shared" si="28"/>
        <v>8249.8964019999985</v>
      </c>
      <c r="E42" s="270">
        <f t="shared" si="28"/>
        <v>5374.8613760000007</v>
      </c>
      <c r="F42" s="270">
        <f t="shared" si="28"/>
        <v>4421.4198070000002</v>
      </c>
      <c r="G42" s="270">
        <f t="shared" si="28"/>
        <v>2667.5452940000005</v>
      </c>
      <c r="H42" s="270">
        <f t="shared" si="28"/>
        <v>2519.9906779999992</v>
      </c>
      <c r="I42" s="270">
        <f t="shared" si="28"/>
        <v>2568.0618769999992</v>
      </c>
      <c r="J42" s="270">
        <f t="shared" si="28"/>
        <v>3276.6734249999995</v>
      </c>
      <c r="K42" s="270">
        <f t="shared" si="28"/>
        <v>6658.5674520000002</v>
      </c>
      <c r="L42" s="270">
        <f t="shared" si="28"/>
        <v>8976.2706859999998</v>
      </c>
      <c r="M42" s="270">
        <f t="shared" si="28"/>
        <v>10467.357733999999</v>
      </c>
      <c r="N42" s="10"/>
    </row>
    <row r="43" spans="1:14" s="7" customFormat="1" ht="12">
      <c r="N43" s="10"/>
    </row>
    <row r="44" spans="1:14" s="7" customFormat="1" ht="12">
      <c r="N44" s="10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50" spans="14:14">
      <c r="N50" s="142"/>
    </row>
    <row r="51" spans="14:14">
      <c r="N51" s="142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/>
  <dimension ref="A1:P39"/>
  <sheetViews>
    <sheetView showGridLines="0" zoomScaleNormal="100" zoomScaleSheetLayoutView="100" workbookViewId="0">
      <selection activeCell="M27" sqref="M27"/>
    </sheetView>
  </sheetViews>
  <sheetFormatPr defaultColWidth="9.140625" defaultRowHeight="12"/>
  <cols>
    <col min="1" max="1" width="21" style="60" customWidth="1"/>
    <col min="2" max="2" width="9.5703125" style="60" customWidth="1"/>
    <col min="3" max="4" width="10.7109375" style="60" customWidth="1"/>
    <col min="5" max="5" width="8.7109375" style="60" customWidth="1"/>
    <col min="6" max="6" width="4.7109375" style="60" customWidth="1"/>
    <col min="7" max="7" width="18.7109375" style="60" bestFit="1" customWidth="1"/>
    <col min="8" max="8" width="9.5703125" style="60" customWidth="1"/>
    <col min="9" max="9" width="9.28515625" style="60" customWidth="1"/>
    <col min="10" max="10" width="10.7109375" style="60" customWidth="1"/>
    <col min="11" max="11" width="9.28515625" style="60" customWidth="1"/>
    <col min="12" max="12" width="7.85546875" style="60" customWidth="1"/>
    <col min="13" max="15" width="8.5703125" style="60" customWidth="1"/>
    <col min="16" max="16" width="10.42578125" style="60" customWidth="1"/>
    <col min="17" max="17" width="10" style="60" customWidth="1"/>
    <col min="18" max="18" width="11.42578125" style="60" bestFit="1" customWidth="1"/>
    <col min="19" max="16384" width="9.140625" style="60"/>
  </cols>
  <sheetData>
    <row r="1" spans="1:16" s="67" customFormat="1" ht="18">
      <c r="A1" s="187" t="s">
        <v>286</v>
      </c>
      <c r="B1" s="65"/>
      <c r="C1" s="65"/>
      <c r="D1" s="65"/>
      <c r="E1" s="65"/>
      <c r="F1" s="65"/>
      <c r="G1" s="65"/>
      <c r="H1" s="65"/>
      <c r="K1" s="190" t="str">
        <f>'3'!N1</f>
        <v>IV. čtvrtletí 2023</v>
      </c>
      <c r="M1" s="65"/>
      <c r="N1" s="65"/>
    </row>
    <row r="2" spans="1:16" ht="6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7.75" customHeight="1">
      <c r="A3" s="196"/>
      <c r="B3" s="168" t="s">
        <v>331</v>
      </c>
      <c r="C3" s="168" t="s">
        <v>332</v>
      </c>
      <c r="D3" s="168" t="s">
        <v>327</v>
      </c>
      <c r="E3" s="168" t="s">
        <v>169</v>
      </c>
      <c r="F3" s="104"/>
      <c r="G3" s="196"/>
      <c r="H3" s="168" t="s">
        <v>331</v>
      </c>
      <c r="I3" s="168" t="s">
        <v>332</v>
      </c>
      <c r="J3" s="168" t="s">
        <v>327</v>
      </c>
      <c r="K3" s="168" t="s">
        <v>169</v>
      </c>
    </row>
    <row r="4" spans="1:16">
      <c r="A4" s="197" t="s">
        <v>59</v>
      </c>
      <c r="B4" s="153">
        <f>SUM(B5:B20)</f>
        <v>42410.817454000004</v>
      </c>
      <c r="C4" s="153">
        <f>SUM(C5:C20)</f>
        <v>42253.749194000004</v>
      </c>
      <c r="D4" s="153">
        <f t="shared" ref="D4:D20" si="0">+B4-C4</f>
        <v>157.06826000000001</v>
      </c>
      <c r="E4" s="164">
        <f t="shared" ref="E4:E17" si="1">+B4/C4-1</f>
        <v>3.7172620890717489E-3</v>
      </c>
      <c r="G4" s="197" t="s">
        <v>116</v>
      </c>
      <c r="H4" s="153">
        <f>SUM(H5:H20)</f>
        <v>26102.195872</v>
      </c>
      <c r="I4" s="153">
        <f>SUM(I5:I20)</f>
        <v>25640.774158999993</v>
      </c>
      <c r="J4" s="153">
        <f t="shared" ref="J4:J20" si="2">+H4-I4</f>
        <v>461.421713000007</v>
      </c>
      <c r="K4" s="164">
        <f t="shared" ref="K4:K20" si="3">+H4/I4-1</f>
        <v>1.7995623304456476E-2</v>
      </c>
    </row>
    <row r="5" spans="1:16">
      <c r="A5" s="159" t="s">
        <v>40</v>
      </c>
      <c r="B5" s="150">
        <f>+'4.1'!K8+'4.1'!L8+'4.1'!M8</f>
        <v>7799.397668999999</v>
      </c>
      <c r="C5" s="150">
        <v>7215.4087259999997</v>
      </c>
      <c r="D5" s="150">
        <f t="shared" si="0"/>
        <v>583.98894299999938</v>
      </c>
      <c r="E5" s="198">
        <f t="shared" si="1"/>
        <v>8.0936363437826397E-2</v>
      </c>
      <c r="G5" s="159" t="s">
        <v>40</v>
      </c>
      <c r="H5" s="150">
        <f>+'5.1'!K8+'5.1'!L8+'5.1'!M8</f>
        <v>3525.4143569999987</v>
      </c>
      <c r="I5" s="150">
        <v>3276.1732890000003</v>
      </c>
      <c r="J5" s="150">
        <f t="shared" si="2"/>
        <v>249.24106799999845</v>
      </c>
      <c r="K5" s="198">
        <f t="shared" si="3"/>
        <v>7.6076887885278888E-2</v>
      </c>
    </row>
    <row r="6" spans="1:16">
      <c r="A6" s="159" t="s">
        <v>39</v>
      </c>
      <c r="B6" s="150">
        <f>+'4.1'!K9+'4.1'!L9+'4.1'!M9</f>
        <v>1143.3135399999994</v>
      </c>
      <c r="C6" s="150">
        <v>1147.7336169999996</v>
      </c>
      <c r="D6" s="150">
        <f t="shared" si="0"/>
        <v>-4.4200770000002194</v>
      </c>
      <c r="E6" s="198">
        <f t="shared" si="1"/>
        <v>-3.8511349101664205E-3</v>
      </c>
      <c r="G6" s="159" t="s">
        <v>39</v>
      </c>
      <c r="H6" s="150">
        <f>+'5.1'!K9+'5.1'!L9+'5.1'!M9</f>
        <v>161.96102500000001</v>
      </c>
      <c r="I6" s="150">
        <v>154.95756500000002</v>
      </c>
      <c r="J6" s="150">
        <f t="shared" si="2"/>
        <v>7.0034599999999898</v>
      </c>
      <c r="K6" s="198">
        <f t="shared" si="3"/>
        <v>4.5195986397953414E-2</v>
      </c>
    </row>
    <row r="7" spans="1:16">
      <c r="A7" s="159" t="s">
        <v>38</v>
      </c>
      <c r="B7" s="150">
        <f>+'4.1'!K10+'4.1'!L10+'4.1'!M10</f>
        <v>2454.5161420000004</v>
      </c>
      <c r="C7" s="150">
        <v>2800.629097</v>
      </c>
      <c r="D7" s="150">
        <f t="shared" si="0"/>
        <v>-346.1129549999996</v>
      </c>
      <c r="E7" s="198">
        <f t="shared" si="1"/>
        <v>-0.12358400309800099</v>
      </c>
      <c r="G7" s="159" t="s">
        <v>38</v>
      </c>
      <c r="H7" s="150">
        <f>+'5.1'!K10+'5.1'!L10+'5.1'!M10</f>
        <v>1836.295703</v>
      </c>
      <c r="I7" s="150">
        <v>1909.4624819999999</v>
      </c>
      <c r="J7" s="150">
        <f t="shared" si="2"/>
        <v>-73.166778999999906</v>
      </c>
      <c r="K7" s="198">
        <f t="shared" si="3"/>
        <v>-3.831799770339761E-2</v>
      </c>
    </row>
    <row r="8" spans="1:16">
      <c r="A8" s="159" t="s">
        <v>60</v>
      </c>
      <c r="B8" s="150">
        <f>+'4.1'!K11+'4.1'!L11+'4.1'!M11</f>
        <v>10.83972</v>
      </c>
      <c r="C8" s="150">
        <v>22.378695</v>
      </c>
      <c r="D8" s="150">
        <f t="shared" si="0"/>
        <v>-11.538975000000001</v>
      </c>
      <c r="E8" s="198">
        <f t="shared" si="1"/>
        <v>-0.51562323004089383</v>
      </c>
      <c r="G8" s="159" t="s">
        <v>60</v>
      </c>
      <c r="H8" s="150">
        <f>+'5.1'!K11+'5.1'!L11+'5.1'!M11</f>
        <v>6.3521449999999993</v>
      </c>
      <c r="I8" s="150">
        <v>19.139862999999998</v>
      </c>
      <c r="J8" s="150">
        <f t="shared" si="2"/>
        <v>-12.787717999999998</v>
      </c>
      <c r="K8" s="198">
        <f t="shared" si="3"/>
        <v>-0.66811962029195304</v>
      </c>
    </row>
    <row r="9" spans="1:16">
      <c r="A9" s="159" t="s">
        <v>188</v>
      </c>
      <c r="B9" s="150">
        <f>+'4.1'!K12+'4.1'!L12+'4.1'!M12</f>
        <v>10.140896999999999</v>
      </c>
      <c r="C9" s="150">
        <v>29.552436998822607</v>
      </c>
      <c r="D9" s="150">
        <f t="shared" si="0"/>
        <v>-19.411539998822608</v>
      </c>
      <c r="E9" s="198">
        <f t="shared" si="1"/>
        <v>-0.65685073618788126</v>
      </c>
      <c r="G9" s="159" t="s">
        <v>188</v>
      </c>
      <c r="H9" s="150">
        <f>+'5.1'!K12+'5.1'!L12+'5.1'!M12</f>
        <v>8.4739299999999993</v>
      </c>
      <c r="I9" s="150">
        <v>27.828563998822602</v>
      </c>
      <c r="J9" s="150">
        <f t="shared" si="2"/>
        <v>-19.354633998822603</v>
      </c>
      <c r="K9" s="198">
        <f t="shared" si="3"/>
        <v>-0.69549524724457501</v>
      </c>
    </row>
    <row r="10" spans="1:16">
      <c r="A10" s="159" t="s">
        <v>189</v>
      </c>
      <c r="B10" s="150">
        <f>+'4.1'!K13+'4.1'!L13+'4.1'!M13</f>
        <v>3.9233999999999998E-2</v>
      </c>
      <c r="C10" s="150">
        <v>0.77453899999999987</v>
      </c>
      <c r="D10" s="150">
        <f t="shared" si="0"/>
        <v>-0.73530499999999988</v>
      </c>
      <c r="E10" s="198">
        <f t="shared" si="1"/>
        <v>-0.94934535252582508</v>
      </c>
      <c r="G10" s="159" t="s">
        <v>189</v>
      </c>
      <c r="H10" s="150">
        <f>+'5.1'!K13+'5.1'!L13+'5.1'!M13</f>
        <v>3.9233999999999998E-2</v>
      </c>
      <c r="I10" s="150">
        <v>0.75853900000000007</v>
      </c>
      <c r="J10" s="150">
        <f t="shared" si="2"/>
        <v>-0.71930500000000008</v>
      </c>
      <c r="K10" s="198">
        <f t="shared" si="3"/>
        <v>-0.94827688490637929</v>
      </c>
    </row>
    <row r="11" spans="1:16">
      <c r="A11" s="159" t="s">
        <v>37</v>
      </c>
      <c r="B11" s="150">
        <f>+'4.1'!K14+'4.1'!L14+'4.1'!M14</f>
        <v>15155.653584999998</v>
      </c>
      <c r="C11" s="150">
        <v>15565.763493999997</v>
      </c>
      <c r="D11" s="150">
        <f t="shared" si="0"/>
        <v>-410.10990899999888</v>
      </c>
      <c r="E11" s="198">
        <f t="shared" si="1"/>
        <v>-2.6346918938995878E-2</v>
      </c>
      <c r="G11" s="159" t="s">
        <v>37</v>
      </c>
      <c r="H11" s="150">
        <f>+'5.1'!K14+'5.1'!L14+'5.1'!M14</f>
        <v>10980.842928999999</v>
      </c>
      <c r="I11" s="150">
        <v>10976.755486000002</v>
      </c>
      <c r="J11" s="150">
        <f t="shared" si="2"/>
        <v>4.0874429999967106</v>
      </c>
      <c r="K11" s="198">
        <f t="shared" si="3"/>
        <v>3.7237260183209386E-4</v>
      </c>
    </row>
    <row r="12" spans="1:16">
      <c r="A12" s="159" t="s">
        <v>72</v>
      </c>
      <c r="B12" s="150">
        <f>+'4.1'!K15+'4.1'!L15+'4.1'!M15</f>
        <v>561.20500000000004</v>
      </c>
      <c r="C12" s="150">
        <v>647.90099999999995</v>
      </c>
      <c r="D12" s="150">
        <f t="shared" si="0"/>
        <v>-86.695999999999913</v>
      </c>
      <c r="E12" s="198">
        <f t="shared" si="1"/>
        <v>-0.13381056673781944</v>
      </c>
      <c r="G12" s="159" t="s">
        <v>72</v>
      </c>
      <c r="H12" s="150">
        <f>+'5.1'!K15+'5.1'!L15+'5.1'!M15</f>
        <v>312.40204999999997</v>
      </c>
      <c r="I12" s="150">
        <v>368.70026999999999</v>
      </c>
      <c r="J12" s="150">
        <f t="shared" si="2"/>
        <v>-56.298220000000015</v>
      </c>
      <c r="K12" s="198">
        <f t="shared" si="3"/>
        <v>-0.15269373141495124</v>
      </c>
    </row>
    <row r="13" spans="1:16">
      <c r="A13" s="159" t="s">
        <v>36</v>
      </c>
      <c r="B13" s="150">
        <f>+'4.1'!K16+'4.1'!L16+'4.1'!M16</f>
        <v>0</v>
      </c>
      <c r="C13" s="150">
        <v>5.5999999999999994E-2</v>
      </c>
      <c r="D13" s="150">
        <f t="shared" si="0"/>
        <v>-5.5999999999999994E-2</v>
      </c>
      <c r="E13" s="198">
        <v>0</v>
      </c>
      <c r="G13" s="159" t="s">
        <v>36</v>
      </c>
      <c r="H13" s="150">
        <f>+'5.1'!K16+'5.1'!L16+'5.1'!M16</f>
        <v>0</v>
      </c>
      <c r="I13" s="150">
        <v>5.5999999999999994E-2</v>
      </c>
      <c r="J13" s="150">
        <f t="shared" si="2"/>
        <v>-5.5999999999999994E-2</v>
      </c>
      <c r="K13" s="198">
        <v>0</v>
      </c>
    </row>
    <row r="14" spans="1:16">
      <c r="A14" s="159" t="s">
        <v>35</v>
      </c>
      <c r="B14" s="150">
        <f>+'4.1'!K17+'4.1'!L17+'4.1'!M17</f>
        <v>1852.337704</v>
      </c>
      <c r="C14" s="150">
        <v>1675.5590069999998</v>
      </c>
      <c r="D14" s="150">
        <f t="shared" si="0"/>
        <v>176.77869700000019</v>
      </c>
      <c r="E14" s="198">
        <f t="shared" si="1"/>
        <v>0.10550431006098271</v>
      </c>
      <c r="G14" s="159" t="s">
        <v>35</v>
      </c>
      <c r="H14" s="150">
        <f>+'5.1'!K17+'5.1'!L17+'5.1'!M17</f>
        <v>465.13630499999999</v>
      </c>
      <c r="I14" s="150">
        <v>247.46240799999998</v>
      </c>
      <c r="J14" s="150">
        <f t="shared" si="2"/>
        <v>217.67389700000001</v>
      </c>
      <c r="K14" s="198">
        <f t="shared" si="3"/>
        <v>0.87962409627889837</v>
      </c>
    </row>
    <row r="15" spans="1:16">
      <c r="A15" s="159" t="s">
        <v>34</v>
      </c>
      <c r="B15" s="150">
        <f>+'4.1'!K18+'4.1'!L18+'4.1'!M18</f>
        <v>102.49219000000001</v>
      </c>
      <c r="C15" s="150">
        <v>115.34213800000001</v>
      </c>
      <c r="D15" s="150">
        <f t="shared" si="0"/>
        <v>-12.849947999999998</v>
      </c>
      <c r="E15" s="198">
        <f t="shared" si="1"/>
        <v>-0.11140722916025714</v>
      </c>
      <c r="G15" s="159" t="s">
        <v>34</v>
      </c>
      <c r="H15" s="150">
        <f>+'5.1'!K18+'5.1'!L18+'5.1'!M18</f>
        <v>18.844032000000002</v>
      </c>
      <c r="I15" s="150">
        <v>19.549922000000002</v>
      </c>
      <c r="J15" s="150">
        <f t="shared" si="2"/>
        <v>-0.70589000000000013</v>
      </c>
      <c r="K15" s="198">
        <f t="shared" si="3"/>
        <v>-3.6107049429660143E-2</v>
      </c>
    </row>
    <row r="16" spans="1:16">
      <c r="A16" s="159" t="s">
        <v>33</v>
      </c>
      <c r="B16" s="150">
        <f>+'4.1'!K19+'4.1'!L19+'4.1'!M19</f>
        <v>1190.0844269999998</v>
      </c>
      <c r="C16" s="150">
        <v>1376.695293</v>
      </c>
      <c r="D16" s="150">
        <f t="shared" si="0"/>
        <v>-186.61086600000021</v>
      </c>
      <c r="E16" s="198">
        <f t="shared" si="1"/>
        <v>-0.13554986855032436</v>
      </c>
      <c r="G16" s="159" t="s">
        <v>33</v>
      </c>
      <c r="H16" s="150">
        <f>+'5.1'!K19+'5.1'!L19+'5.1'!M19</f>
        <v>902.59526699999992</v>
      </c>
      <c r="I16" s="150">
        <v>948.45548500000018</v>
      </c>
      <c r="J16" s="150">
        <f t="shared" si="2"/>
        <v>-45.860218000000259</v>
      </c>
      <c r="K16" s="198">
        <f t="shared" si="3"/>
        <v>-4.8352525474614438E-2</v>
      </c>
    </row>
    <row r="17" spans="1:14">
      <c r="A17" s="159" t="s">
        <v>32</v>
      </c>
      <c r="B17" s="150">
        <f>+'4.1'!K20+'4.1'!L20+'4.1'!M20</f>
        <v>1682.8896670000004</v>
      </c>
      <c r="C17" s="150">
        <v>1703.7495079999999</v>
      </c>
      <c r="D17" s="150">
        <f t="shared" si="0"/>
        <v>-20.859840999999506</v>
      </c>
      <c r="E17" s="198">
        <f t="shared" si="1"/>
        <v>-1.2243490549550651E-2</v>
      </c>
      <c r="G17" s="159" t="s">
        <v>32</v>
      </c>
      <c r="H17" s="150">
        <f>+'5.1'!K20+'5.1'!L20+'5.1'!M20</f>
        <v>625.87024399999996</v>
      </c>
      <c r="I17" s="150">
        <v>629.20771999999999</v>
      </c>
      <c r="J17" s="150">
        <f t="shared" si="2"/>
        <v>-3.3374760000000379</v>
      </c>
      <c r="K17" s="198">
        <f t="shared" si="3"/>
        <v>-5.3042515117265321E-3</v>
      </c>
    </row>
    <row r="18" spans="1:14">
      <c r="A18" s="159" t="s">
        <v>3</v>
      </c>
      <c r="B18" s="150">
        <f>+'4.1'!K21+'4.1'!L21+'4.1'!M21</f>
        <v>0</v>
      </c>
      <c r="C18" s="150">
        <v>0</v>
      </c>
      <c r="D18" s="150">
        <f t="shared" si="0"/>
        <v>0</v>
      </c>
      <c r="E18" s="198">
        <v>0</v>
      </c>
      <c r="G18" s="159" t="s">
        <v>3</v>
      </c>
      <c r="H18" s="150">
        <f>+'5.1'!K21+'5.1'!L21+'5.1'!M21</f>
        <v>0</v>
      </c>
      <c r="I18" s="150">
        <v>0</v>
      </c>
      <c r="J18" s="150">
        <f t="shared" si="2"/>
        <v>0</v>
      </c>
      <c r="K18" s="198">
        <v>0</v>
      </c>
    </row>
    <row r="19" spans="1:14">
      <c r="A19" s="159" t="s">
        <v>31</v>
      </c>
      <c r="B19" s="150">
        <f>+'4.1'!K22+'4.1'!L22+'4.1'!M22</f>
        <v>65.49109</v>
      </c>
      <c r="C19" s="150">
        <v>67.804102999999998</v>
      </c>
      <c r="D19" s="150">
        <f t="shared" si="0"/>
        <v>-2.313012999999998</v>
      </c>
      <c r="E19" s="198">
        <f>+B19/C19-1</f>
        <v>-3.411317158786098E-2</v>
      </c>
      <c r="G19" s="159" t="s">
        <v>31</v>
      </c>
      <c r="H19" s="150">
        <f>+'5.1'!K22+'5.1'!L22+'5.1'!M22</f>
        <v>47.153904000000004</v>
      </c>
      <c r="I19" s="150">
        <v>47.293996</v>
      </c>
      <c r="J19" s="150">
        <f t="shared" si="2"/>
        <v>-0.14009199999999566</v>
      </c>
      <c r="K19" s="198">
        <f t="shared" si="3"/>
        <v>-2.9621518976742367E-3</v>
      </c>
    </row>
    <row r="20" spans="1:14">
      <c r="A20" s="159" t="s">
        <v>30</v>
      </c>
      <c r="B20" s="150">
        <f>+'4.1'!K23+'4.1'!L23+'4.1'!M23</f>
        <v>10382.416589000002</v>
      </c>
      <c r="C20" s="150">
        <v>9884.4015400011776</v>
      </c>
      <c r="D20" s="150">
        <f t="shared" si="0"/>
        <v>498.01504899882457</v>
      </c>
      <c r="E20" s="198">
        <f>+B20/C20-1</f>
        <v>5.0383935434371807E-2</v>
      </c>
      <c r="G20" s="159" t="s">
        <v>30</v>
      </c>
      <c r="H20" s="150">
        <f>+'5.1'!K23+'5.1'!L23+'5.1'!M23</f>
        <v>7210.8147469999994</v>
      </c>
      <c r="I20" s="150">
        <v>7014.9725700011732</v>
      </c>
      <c r="J20" s="150">
        <f t="shared" si="2"/>
        <v>195.84217699882629</v>
      </c>
      <c r="K20" s="198">
        <f t="shared" si="3"/>
        <v>2.7917739527068886E-2</v>
      </c>
    </row>
    <row r="21" spans="1:14" s="68" customFormat="1" ht="11.25">
      <c r="A21" s="151"/>
      <c r="B21" s="4"/>
      <c r="C21" s="4"/>
      <c r="D21" s="4"/>
      <c r="E21" s="82"/>
      <c r="F21" s="4"/>
      <c r="G21" s="151"/>
      <c r="H21" s="4"/>
      <c r="I21" s="4"/>
      <c r="K21" s="82"/>
    </row>
    <row r="22" spans="1:14" s="68" customFormat="1">
      <c r="A22" s="64"/>
      <c r="B22" s="4"/>
      <c r="C22" s="4"/>
      <c r="D22" s="4"/>
      <c r="E22" s="4"/>
      <c r="F22" s="4"/>
      <c r="G22" s="64"/>
      <c r="H22" s="4"/>
      <c r="I22" s="4"/>
      <c r="J22" s="60"/>
      <c r="K22" s="60"/>
      <c r="L22" s="60"/>
      <c r="M22" s="60"/>
      <c r="N22" s="60"/>
    </row>
    <row r="23" spans="1:14" ht="27.75" customHeight="1">
      <c r="A23" s="196"/>
      <c r="B23" s="168" t="s">
        <v>331</v>
      </c>
      <c r="C23" s="168" t="s">
        <v>332</v>
      </c>
      <c r="D23" s="168" t="s">
        <v>327</v>
      </c>
      <c r="E23" s="168" t="s">
        <v>169</v>
      </c>
      <c r="G23" s="196"/>
      <c r="H23" s="168" t="s">
        <v>331</v>
      </c>
      <c r="I23" s="168" t="s">
        <v>332</v>
      </c>
      <c r="J23" s="168" t="s">
        <v>327</v>
      </c>
      <c r="K23" s="168" t="s">
        <v>169</v>
      </c>
    </row>
    <row r="24" spans="1:14">
      <c r="A24" s="197" t="s">
        <v>59</v>
      </c>
      <c r="B24" s="153">
        <f>SUM(B25:B38)</f>
        <v>42410.817453999989</v>
      </c>
      <c r="C24" s="153">
        <f>SUM(C25:C38)</f>
        <v>42253.749193999996</v>
      </c>
      <c r="D24" s="153">
        <f t="shared" ref="D24:D38" si="4">+B24-C24</f>
        <v>157.06825999999273</v>
      </c>
      <c r="E24" s="164">
        <f t="shared" ref="E24:E38" si="5">+B24/C24-1</f>
        <v>3.7172620890715269E-3</v>
      </c>
      <c r="G24" s="197" t="s">
        <v>116</v>
      </c>
      <c r="H24" s="153">
        <f>SUM(H25:H38)</f>
        <v>26102.195871999997</v>
      </c>
      <c r="I24" s="153">
        <f>SUM(I25:I38)</f>
        <v>25640.774159000001</v>
      </c>
      <c r="J24" s="153">
        <f t="shared" ref="J24:J38" si="6">+H24-I24</f>
        <v>461.42171299999609</v>
      </c>
      <c r="K24" s="164">
        <f t="shared" ref="K24:K38" si="7">+H24/I24-1</f>
        <v>1.7995623304456032E-2</v>
      </c>
    </row>
    <row r="25" spans="1:14">
      <c r="A25" s="159" t="s">
        <v>128</v>
      </c>
      <c r="B25" s="150">
        <f>+'4.2'!K7+'4.2'!L7+'4.2'!M7</f>
        <v>1584.8004989999999</v>
      </c>
      <c r="C25" s="150">
        <v>1660.2067650000001</v>
      </c>
      <c r="D25" s="150">
        <f t="shared" si="4"/>
        <v>-75.406266000000187</v>
      </c>
      <c r="E25" s="198">
        <f t="shared" si="5"/>
        <v>-4.5419804080849002E-2</v>
      </c>
      <c r="G25" s="159" t="s">
        <v>128</v>
      </c>
      <c r="H25" s="150">
        <f>+'5.2'!K7+'5.2'!L7+'5.2'!M7</f>
        <v>1262.8068800000001</v>
      </c>
      <c r="I25" s="150">
        <v>1229.3874730000002</v>
      </c>
      <c r="J25" s="150">
        <f t="shared" si="6"/>
        <v>33.419406999999865</v>
      </c>
      <c r="K25" s="198">
        <f t="shared" si="7"/>
        <v>2.7183786832029933E-2</v>
      </c>
    </row>
    <row r="26" spans="1:14">
      <c r="A26" s="159" t="s">
        <v>99</v>
      </c>
      <c r="B26" s="150">
        <f>+'4.2'!K8+'4.2'!L8+'4.2'!M8</f>
        <v>2166.0406409999991</v>
      </c>
      <c r="C26" s="150">
        <v>2164.910633</v>
      </c>
      <c r="D26" s="150">
        <f t="shared" si="4"/>
        <v>1.1300079999991794</v>
      </c>
      <c r="E26" s="198">
        <f t="shared" si="5"/>
        <v>5.2196519467107017E-4</v>
      </c>
      <c r="G26" s="159" t="s">
        <v>99</v>
      </c>
      <c r="H26" s="150">
        <f>+'5.2'!K8+'5.2'!L8+'5.2'!M8</f>
        <v>1454.1483069999999</v>
      </c>
      <c r="I26" s="150">
        <v>1415.403656</v>
      </c>
      <c r="J26" s="150">
        <f t="shared" si="6"/>
        <v>38.744650999999976</v>
      </c>
      <c r="K26" s="198">
        <f t="shared" si="7"/>
        <v>2.7373569960596367E-2</v>
      </c>
    </row>
    <row r="27" spans="1:14">
      <c r="A27" s="159" t="s">
        <v>100</v>
      </c>
      <c r="B27" s="150">
        <f>+'4.2'!K9+'4.2'!L9+'4.2'!M9</f>
        <v>2276.6339179999995</v>
      </c>
      <c r="C27" s="150">
        <v>2499.6878789999987</v>
      </c>
      <c r="D27" s="150">
        <f t="shared" si="4"/>
        <v>-223.05396099999916</v>
      </c>
      <c r="E27" s="198">
        <f t="shared" si="5"/>
        <v>-8.9232724962938992E-2</v>
      </c>
      <c r="G27" s="159" t="s">
        <v>100</v>
      </c>
      <c r="H27" s="150">
        <f>+'5.2'!K9+'5.2'!L9+'5.2'!M9</f>
        <v>1724.9534599999997</v>
      </c>
      <c r="I27" s="150">
        <v>1699.3171280000006</v>
      </c>
      <c r="J27" s="150">
        <f t="shared" si="6"/>
        <v>25.636331999999129</v>
      </c>
      <c r="K27" s="198">
        <f t="shared" si="7"/>
        <v>1.5086255283127459E-2</v>
      </c>
    </row>
    <row r="28" spans="1:14">
      <c r="A28" s="159" t="s">
        <v>101</v>
      </c>
      <c r="B28" s="150">
        <f>+'4.2'!K10+'4.2'!L10+'4.2'!M10</f>
        <v>1774.56295</v>
      </c>
      <c r="C28" s="150">
        <v>1911.7429060000004</v>
      </c>
      <c r="D28" s="150">
        <f t="shared" si="4"/>
        <v>-137.1799560000004</v>
      </c>
      <c r="E28" s="198">
        <f t="shared" si="5"/>
        <v>-7.175648753263919E-2</v>
      </c>
      <c r="G28" s="159" t="s">
        <v>101</v>
      </c>
      <c r="H28" s="150">
        <f>+'5.2'!K10+'5.2'!L10+'5.2'!M10</f>
        <v>1108.8449150000001</v>
      </c>
      <c r="I28" s="150">
        <v>1112.190691</v>
      </c>
      <c r="J28" s="150">
        <f t="shared" si="6"/>
        <v>-3.3457759999998871</v>
      </c>
      <c r="K28" s="198">
        <f t="shared" si="7"/>
        <v>-3.0082754936490153E-3</v>
      </c>
    </row>
    <row r="29" spans="1:14">
      <c r="A29" s="159" t="s">
        <v>127</v>
      </c>
      <c r="B29" s="150">
        <f>+'4.2'!K11+'4.2'!L11+'4.2'!M11</f>
        <v>1138.6934329999995</v>
      </c>
      <c r="C29" s="150">
        <v>1159.74387</v>
      </c>
      <c r="D29" s="150">
        <f t="shared" si="4"/>
        <v>-21.050437000000557</v>
      </c>
      <c r="E29" s="198">
        <f t="shared" si="5"/>
        <v>-1.8150936206285384E-2</v>
      </c>
      <c r="G29" s="159" t="s">
        <v>127</v>
      </c>
      <c r="H29" s="150">
        <f>+'5.2'!K11+'5.2'!L11+'5.2'!M11</f>
        <v>563.23733800000002</v>
      </c>
      <c r="I29" s="150">
        <v>547.5266079999999</v>
      </c>
      <c r="J29" s="150">
        <f t="shared" si="6"/>
        <v>15.710730000000126</v>
      </c>
      <c r="K29" s="198">
        <f t="shared" si="7"/>
        <v>2.8694002757944759E-2</v>
      </c>
    </row>
    <row r="30" spans="1:14">
      <c r="A30" s="159" t="s">
        <v>102</v>
      </c>
      <c r="B30" s="150">
        <f>+'4.2'!K12+'4.2'!L12+'4.2'!M12</f>
        <v>1487.5887720000005</v>
      </c>
      <c r="C30" s="150">
        <v>1498.7930940000001</v>
      </c>
      <c r="D30" s="150">
        <f t="shared" si="4"/>
        <v>-11.204321999999593</v>
      </c>
      <c r="E30" s="198">
        <f t="shared" si="5"/>
        <v>-7.4755628677853903E-3</v>
      </c>
      <c r="G30" s="159" t="s">
        <v>102</v>
      </c>
      <c r="H30" s="150">
        <f>+'5.2'!K12+'5.2'!L12+'5.2'!M12</f>
        <v>881.17187499999989</v>
      </c>
      <c r="I30" s="150">
        <v>886.07323199999996</v>
      </c>
      <c r="J30" s="150">
        <f t="shared" si="6"/>
        <v>-4.9013570000000755</v>
      </c>
      <c r="K30" s="198">
        <f t="shared" si="7"/>
        <v>-5.5315484352652655E-3</v>
      </c>
    </row>
    <row r="31" spans="1:14">
      <c r="A31" s="159" t="s">
        <v>103</v>
      </c>
      <c r="B31" s="150">
        <f>+'4.2'!K13+'4.2'!L13+'4.2'!M13</f>
        <v>725.26944399999991</v>
      </c>
      <c r="C31" s="150">
        <v>738.89235300000018</v>
      </c>
      <c r="D31" s="150">
        <f t="shared" si="4"/>
        <v>-13.622909000000277</v>
      </c>
      <c r="E31" s="198">
        <f t="shared" si="5"/>
        <v>-1.8436933261914867E-2</v>
      </c>
      <c r="G31" s="159" t="s">
        <v>103</v>
      </c>
      <c r="H31" s="150">
        <f>+'5.2'!K13+'5.2'!L13+'5.2'!M13</f>
        <v>630.95296500000006</v>
      </c>
      <c r="I31" s="150">
        <v>644.62905599999999</v>
      </c>
      <c r="J31" s="150">
        <f t="shared" si="6"/>
        <v>-13.676090999999928</v>
      </c>
      <c r="K31" s="198">
        <f t="shared" si="7"/>
        <v>-2.1215443009754642E-2</v>
      </c>
    </row>
    <row r="32" spans="1:14">
      <c r="A32" s="159" t="s">
        <v>104</v>
      </c>
      <c r="B32" s="150">
        <f>+'4.2'!K14+'4.2'!L14+'4.2'!M14</f>
        <v>6840.1816149999968</v>
      </c>
      <c r="C32" s="150">
        <v>7067.9456240000018</v>
      </c>
      <c r="D32" s="150">
        <f t="shared" si="4"/>
        <v>-227.76400900000499</v>
      </c>
      <c r="E32" s="198">
        <f t="shared" si="5"/>
        <v>-3.2224923777937176E-2</v>
      </c>
      <c r="G32" s="159" t="s">
        <v>104</v>
      </c>
      <c r="H32" s="150">
        <f>+'5.2'!K14+'5.2'!L14+'5.2'!M14</f>
        <v>3746.149042</v>
      </c>
      <c r="I32" s="150">
        <v>3643.5405299999993</v>
      </c>
      <c r="J32" s="150">
        <f t="shared" si="6"/>
        <v>102.6085120000007</v>
      </c>
      <c r="K32" s="198">
        <f t="shared" si="7"/>
        <v>2.8161759463123381E-2</v>
      </c>
    </row>
    <row r="33" spans="1:11">
      <c r="A33" s="159" t="s">
        <v>105</v>
      </c>
      <c r="B33" s="150">
        <f>+'4.2'!K15+'4.2'!L15+'4.2'!M15</f>
        <v>2060.9224519999998</v>
      </c>
      <c r="C33" s="150">
        <v>1939.5466379999996</v>
      </c>
      <c r="D33" s="150">
        <f t="shared" si="4"/>
        <v>121.37581400000022</v>
      </c>
      <c r="E33" s="198">
        <f t="shared" si="5"/>
        <v>6.257947688494836E-2</v>
      </c>
      <c r="G33" s="159" t="s">
        <v>105</v>
      </c>
      <c r="H33" s="150">
        <f>+'5.2'!K15+'5.2'!L15+'5.2'!M15</f>
        <v>1031.0912799999999</v>
      </c>
      <c r="I33" s="150">
        <v>1066.009636</v>
      </c>
      <c r="J33" s="150">
        <f t="shared" si="6"/>
        <v>-34.918356000000131</v>
      </c>
      <c r="K33" s="198">
        <f t="shared" si="7"/>
        <v>-3.2756135423901656E-2</v>
      </c>
    </row>
    <row r="34" spans="1:11">
      <c r="A34" s="159" t="s">
        <v>106</v>
      </c>
      <c r="B34" s="150">
        <f>+'4.2'!K16+'4.2'!L16+'4.2'!M16</f>
        <v>2052.0695590000005</v>
      </c>
      <c r="C34" s="150">
        <v>2015.043289</v>
      </c>
      <c r="D34" s="150">
        <f t="shared" si="4"/>
        <v>37.026270000000522</v>
      </c>
      <c r="E34" s="198">
        <f t="shared" si="5"/>
        <v>1.8374925343849879E-2</v>
      </c>
      <c r="G34" s="159" t="s">
        <v>106</v>
      </c>
      <c r="H34" s="150">
        <f>+'5.2'!K16+'5.2'!L16+'5.2'!M16</f>
        <v>1417.89075</v>
      </c>
      <c r="I34" s="150">
        <v>1364.2615040000001</v>
      </c>
      <c r="J34" s="150">
        <f t="shared" si="6"/>
        <v>53.629245999999966</v>
      </c>
      <c r="K34" s="198">
        <f t="shared" si="7"/>
        <v>3.9310092561257282E-2</v>
      </c>
    </row>
    <row r="35" spans="1:11">
      <c r="A35" s="159" t="s">
        <v>107</v>
      </c>
      <c r="B35" s="150">
        <f>+'4.2'!K17+'4.2'!L17+'4.2'!M17</f>
        <v>1847.8785350000003</v>
      </c>
      <c r="C35" s="150">
        <v>1824.7166180000002</v>
      </c>
      <c r="D35" s="150">
        <f t="shared" si="4"/>
        <v>23.16191700000013</v>
      </c>
      <c r="E35" s="198">
        <f t="shared" si="5"/>
        <v>1.2693432378221514E-2</v>
      </c>
      <c r="G35" s="159" t="s">
        <v>107</v>
      </c>
      <c r="H35" s="150">
        <f>+'5.2'!K17+'5.2'!L17+'5.2'!M17</f>
        <v>1400.280624</v>
      </c>
      <c r="I35" s="150">
        <v>1356.4532909999998</v>
      </c>
      <c r="J35" s="150">
        <f t="shared" si="6"/>
        <v>43.827333000000181</v>
      </c>
      <c r="K35" s="198">
        <f t="shared" si="7"/>
        <v>3.2310241193554079E-2</v>
      </c>
    </row>
    <row r="36" spans="1:11">
      <c r="A36" s="159" t="s">
        <v>108</v>
      </c>
      <c r="B36" s="150">
        <f>+'4.2'!K18+'4.2'!L18+'4.2'!M18</f>
        <v>7995.332766000005</v>
      </c>
      <c r="C36" s="150">
        <v>7812.2232380000005</v>
      </c>
      <c r="D36" s="150">
        <f t="shared" si="4"/>
        <v>183.1095280000045</v>
      </c>
      <c r="E36" s="198">
        <f t="shared" si="5"/>
        <v>2.3438849917822191E-2</v>
      </c>
      <c r="G36" s="159" t="s">
        <v>108</v>
      </c>
      <c r="H36" s="150">
        <f>+'5.2'!K18+'5.2'!L18+'5.2'!M18</f>
        <v>6223.7001380000002</v>
      </c>
      <c r="I36" s="150">
        <v>5977.0333100000007</v>
      </c>
      <c r="J36" s="150">
        <f t="shared" si="6"/>
        <v>246.66682799999944</v>
      </c>
      <c r="K36" s="198">
        <f t="shared" si="7"/>
        <v>4.1269107131678195E-2</v>
      </c>
    </row>
    <row r="37" spans="1:11">
      <c r="A37" s="159" t="s">
        <v>109</v>
      </c>
      <c r="B37" s="150">
        <f>+'4.2'!K19+'4.2'!L19+'4.2'!M19</f>
        <v>8600.4142679999968</v>
      </c>
      <c r="C37" s="150">
        <v>8027.4534139999978</v>
      </c>
      <c r="D37" s="150">
        <f t="shared" si="4"/>
        <v>572.96085399999902</v>
      </c>
      <c r="E37" s="198">
        <f t="shared" si="5"/>
        <v>7.1375170237767627E-2</v>
      </c>
      <c r="G37" s="159" t="s">
        <v>109</v>
      </c>
      <c r="H37" s="150">
        <f>+'5.2'!K19+'5.2'!L19+'5.2'!M19</f>
        <v>3605.7280809999993</v>
      </c>
      <c r="I37" s="150">
        <v>3638.519507</v>
      </c>
      <c r="J37" s="150">
        <f t="shared" si="6"/>
        <v>-32.791426000000683</v>
      </c>
      <c r="K37" s="198">
        <f t="shared" si="7"/>
        <v>-9.0122990784891055E-3</v>
      </c>
    </row>
    <row r="38" spans="1:11">
      <c r="A38" s="159" t="s">
        <v>110</v>
      </c>
      <c r="B38" s="150">
        <f>+'4.2'!K20+'4.2'!L20+'4.2'!M20</f>
        <v>1860.428602</v>
      </c>
      <c r="C38" s="150">
        <v>1932.8428729999996</v>
      </c>
      <c r="D38" s="150">
        <f t="shared" si="4"/>
        <v>-72.414270999999644</v>
      </c>
      <c r="E38" s="198">
        <f t="shared" si="5"/>
        <v>-3.7465161815044112E-2</v>
      </c>
      <c r="G38" s="159" t="s">
        <v>110</v>
      </c>
      <c r="H38" s="150">
        <f>+'5.2'!K20+'5.2'!L20+'5.2'!M20</f>
        <v>1051.240217</v>
      </c>
      <c r="I38" s="150">
        <v>1060.428537</v>
      </c>
      <c r="J38" s="150">
        <f t="shared" si="6"/>
        <v>-9.1883199999999761</v>
      </c>
      <c r="K38" s="198">
        <f t="shared" si="7"/>
        <v>-8.6647234390675454E-3</v>
      </c>
    </row>
    <row r="39" spans="1:11" s="68" customFormat="1" ht="11.25">
      <c r="E39" s="82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39"/>
  <sheetViews>
    <sheetView showGridLines="0" topLeftCell="A16" zoomScaleNormal="100" zoomScaleSheetLayoutView="85" workbookViewId="0">
      <selection activeCell="E43" sqref="E43"/>
    </sheetView>
  </sheetViews>
  <sheetFormatPr defaultColWidth="9.140625" defaultRowHeight="12"/>
  <cols>
    <col min="1" max="1" width="32.140625" style="125" bestFit="1" customWidth="1"/>
    <col min="2" max="2" width="9" style="125" bestFit="1" customWidth="1"/>
    <col min="3" max="3" width="9.5703125" style="125" bestFit="1" customWidth="1"/>
    <col min="4" max="4" width="10" style="125" bestFit="1" customWidth="1"/>
    <col min="5" max="5" width="10.28515625" style="125" bestFit="1" customWidth="1"/>
    <col min="6" max="6" width="8.7109375" style="125" customWidth="1"/>
    <col min="7" max="9" width="9.140625" style="125"/>
    <col min="10" max="10" width="9.140625" style="125" customWidth="1"/>
    <col min="11" max="11" width="12.7109375" style="125" customWidth="1"/>
    <col min="12" max="12" width="9.7109375" style="125" customWidth="1"/>
    <col min="13" max="16384" width="9.140625" style="125"/>
  </cols>
  <sheetData>
    <row r="1" spans="1:18" ht="18">
      <c r="A1" s="189" t="s">
        <v>292</v>
      </c>
      <c r="K1" s="191" t="str">
        <f>'3'!N1</f>
        <v>IV. čtvrtletí 2023</v>
      </c>
    </row>
    <row r="2" spans="1:18" ht="6" customHeight="1"/>
    <row r="3" spans="1:18" s="4" customFormat="1" ht="11.25">
      <c r="E3" s="82"/>
      <c r="N3" s="3"/>
    </row>
    <row r="4" spans="1:18" ht="12" customHeight="1">
      <c r="A4" s="194" t="s">
        <v>26</v>
      </c>
      <c r="B4" s="154" t="s">
        <v>42</v>
      </c>
      <c r="C4" s="154" t="s">
        <v>43</v>
      </c>
      <c r="D4" s="154" t="s">
        <v>44</v>
      </c>
      <c r="E4" s="154" t="s">
        <v>45</v>
      </c>
      <c r="F4" s="154" t="s">
        <v>7</v>
      </c>
    </row>
    <row r="5" spans="1:18">
      <c r="A5" s="194" t="s">
        <v>287</v>
      </c>
      <c r="B5" s="195">
        <v>7671.9408000000003</v>
      </c>
      <c r="C5" s="195">
        <v>4633.9967153999996</v>
      </c>
      <c r="D5" s="195">
        <v>3745.8223309999994</v>
      </c>
      <c r="E5" s="195">
        <v>6136.9892919999984</v>
      </c>
      <c r="F5" s="157">
        <f t="shared" ref="F5:F6" si="0">SUM(B5:E5)</f>
        <v>22188.749138399999</v>
      </c>
    </row>
    <row r="6" spans="1:18">
      <c r="A6" s="194" t="s">
        <v>288</v>
      </c>
      <c r="B6" s="195">
        <v>7021.2371049999983</v>
      </c>
      <c r="C6" s="195">
        <v>3965.4027319999996</v>
      </c>
      <c r="D6" s="195">
        <v>3547.4660890000009</v>
      </c>
      <c r="E6" s="195">
        <v>6203.9500329999992</v>
      </c>
      <c r="F6" s="157">
        <f t="shared" si="0"/>
        <v>20738.055958999998</v>
      </c>
    </row>
    <row r="7" spans="1:18">
      <c r="A7" s="194" t="s">
        <v>289</v>
      </c>
      <c r="B7" s="195">
        <v>7667.5807229664297</v>
      </c>
      <c r="C7" s="195">
        <v>4621.9647687183515</v>
      </c>
      <c r="D7" s="195">
        <v>3456.9184949999994</v>
      </c>
      <c r="E7" s="195">
        <v>6278.3488349999998</v>
      </c>
      <c r="F7" s="157">
        <f>SUM(B7:E7)</f>
        <v>22024.81282168478</v>
      </c>
      <c r="P7" s="126"/>
      <c r="Q7" s="126"/>
      <c r="R7" s="126"/>
    </row>
    <row r="8" spans="1:18">
      <c r="A8" s="194" t="s">
        <v>290</v>
      </c>
      <c r="B8" s="195">
        <v>6952.8222269999997</v>
      </c>
      <c r="C8" s="195">
        <v>4444.882713</v>
      </c>
      <c r="D8" s="195">
        <v>3569.6563310000001</v>
      </c>
      <c r="E8" s="195">
        <v>5485.4993239999994</v>
      </c>
      <c r="F8" s="157">
        <f>SUM(B8:E8)</f>
        <v>20452.860594999998</v>
      </c>
      <c r="P8" s="126"/>
      <c r="Q8" s="126"/>
      <c r="R8" s="126"/>
    </row>
    <row r="9" spans="1:18">
      <c r="A9" s="194" t="s">
        <v>309</v>
      </c>
      <c r="B9" s="195">
        <v>6362.3415779999996</v>
      </c>
      <c r="C9" s="195">
        <v>3693.0485550000003</v>
      </c>
      <c r="D9" s="195">
        <v>2884.346661</v>
      </c>
      <c r="E9" s="195">
        <v>4785.7502970000005</v>
      </c>
      <c r="F9" s="157">
        <f>SUM(B9:E9)</f>
        <v>17725.487091000003</v>
      </c>
    </row>
    <row r="10" spans="1:18">
      <c r="A10" s="194" t="s">
        <v>321</v>
      </c>
      <c r="B10" s="195">
        <v>4895.8526029999994</v>
      </c>
      <c r="C10" s="195">
        <v>3047.2187430000004</v>
      </c>
      <c r="D10" s="195">
        <v>2458.8822540000001</v>
      </c>
      <c r="E10" s="195">
        <v>4339.2736840000007</v>
      </c>
      <c r="F10" s="157">
        <f>SUM(B10:E10)</f>
        <v>14741.227284000001</v>
      </c>
    </row>
    <row r="11" spans="1:18">
      <c r="A11" s="194" t="s">
        <v>328</v>
      </c>
      <c r="B11" s="195">
        <f>+'7.1'!B8+'7.1'!C8+'7.1'!D8</f>
        <v>5169.9100689999996</v>
      </c>
      <c r="C11" s="195">
        <f>+'7.1'!E8+'7.1'!F8+'7.1'!G8</f>
        <v>2770.7283120000011</v>
      </c>
      <c r="D11" s="195">
        <f>+'7.1'!H8+'7.1'!I8+'7.1'!J8</f>
        <v>2350.3780750000005</v>
      </c>
      <c r="E11" s="195">
        <f>+'7.1'!K8+'7.1'!L8+'7.1'!M8</f>
        <v>4431.8061290000005</v>
      </c>
      <c r="F11" s="157">
        <f>SUM(B11:E11)</f>
        <v>14722.822585000002</v>
      </c>
    </row>
    <row r="12" spans="1:18">
      <c r="A12" s="194" t="s">
        <v>291</v>
      </c>
      <c r="B12" s="157">
        <f>+B11-B10</f>
        <v>274.0574660000002</v>
      </c>
      <c r="C12" s="157">
        <f>+C11-C10</f>
        <v>-276.49043099999926</v>
      </c>
      <c r="D12" s="157">
        <f>+D11-D10</f>
        <v>-108.50417899999957</v>
      </c>
      <c r="E12" s="157">
        <f t="shared" ref="E12:F12" si="1">+E11-E10</f>
        <v>92.532444999999825</v>
      </c>
      <c r="F12" s="157">
        <f t="shared" si="1"/>
        <v>-18.4046989999988</v>
      </c>
    </row>
    <row r="13" spans="1:18">
      <c r="A13" s="196" t="s">
        <v>291</v>
      </c>
      <c r="B13" s="161">
        <f>+(B11-B10)/B10</f>
        <v>5.5977474859448956E-2</v>
      </c>
      <c r="C13" s="161">
        <f>+(C11-C10)/C10</f>
        <v>-9.0735340754629648E-2</v>
      </c>
      <c r="D13" s="161">
        <f>+(D11-D10)/D10</f>
        <v>-4.4127439946947358E-2</v>
      </c>
      <c r="E13" s="161">
        <f t="shared" ref="E13:F13" si="2">+(E11-E10)/E10</f>
        <v>2.1324408585056607E-2</v>
      </c>
      <c r="F13" s="161">
        <f t="shared" si="2"/>
        <v>-1.2485187729230048E-3</v>
      </c>
    </row>
    <row r="15" spans="1:18">
      <c r="B15" s="260">
        <v>2019</v>
      </c>
      <c r="C15" s="260">
        <v>2020</v>
      </c>
      <c r="D15" s="260">
        <v>2021</v>
      </c>
      <c r="E15" s="260">
        <v>2022</v>
      </c>
    </row>
    <row r="17" spans="1:6">
      <c r="A17" s="194" t="s">
        <v>25</v>
      </c>
      <c r="B17" s="154" t="s">
        <v>42</v>
      </c>
      <c r="C17" s="154" t="s">
        <v>43</v>
      </c>
      <c r="D17" s="154" t="s">
        <v>44</v>
      </c>
      <c r="E17" s="154" t="s">
        <v>45</v>
      </c>
      <c r="F17" s="154" t="s">
        <v>7</v>
      </c>
    </row>
    <row r="18" spans="1:6">
      <c r="A18" s="194" t="s">
        <v>287</v>
      </c>
      <c r="B18" s="195">
        <v>14015.397265597716</v>
      </c>
      <c r="C18" s="195">
        <v>5663.1111253245599</v>
      </c>
      <c r="D18" s="195">
        <v>3090.2147482706205</v>
      </c>
      <c r="E18" s="195">
        <v>11080.062526775408</v>
      </c>
      <c r="F18" s="157">
        <f t="shared" ref="F18:F19" si="3">SUM(B18:E18)</f>
        <v>33848.785665968302</v>
      </c>
    </row>
    <row r="19" spans="1:6">
      <c r="A19" s="194" t="s">
        <v>288</v>
      </c>
      <c r="B19" s="195">
        <v>13365.702517027044</v>
      </c>
      <c r="C19" s="195">
        <v>5557.4149748755744</v>
      </c>
      <c r="D19" s="195">
        <v>2881.1293208541133</v>
      </c>
      <c r="E19" s="195">
        <v>11704.285397282179</v>
      </c>
      <c r="F19" s="157">
        <f t="shared" si="3"/>
        <v>33508.532210038917</v>
      </c>
    </row>
    <row r="20" spans="1:6">
      <c r="A20" s="194" t="s">
        <v>289</v>
      </c>
      <c r="B20" s="195">
        <v>14475.47323926062</v>
      </c>
      <c r="C20" s="195">
        <v>6886.6457983141918</v>
      </c>
      <c r="D20" s="195">
        <v>3111.065786985374</v>
      </c>
      <c r="E20" s="195">
        <v>12285.201532999999</v>
      </c>
      <c r="F20" s="157">
        <f>SUM(B20:E20)</f>
        <v>36758.386357560186</v>
      </c>
    </row>
    <row r="21" spans="1:6">
      <c r="A21" s="194" t="s">
        <v>290</v>
      </c>
      <c r="B21" s="195">
        <v>12966.086234000002</v>
      </c>
      <c r="C21" s="195">
        <v>5233.3896450000011</v>
      </c>
      <c r="D21" s="195">
        <v>3145.012549</v>
      </c>
      <c r="E21" s="195">
        <v>10944.489931000007</v>
      </c>
      <c r="F21" s="157">
        <f>SUM(B21:E21)</f>
        <v>32288.978359000012</v>
      </c>
    </row>
    <row r="22" spans="1:6">
      <c r="A22" s="194" t="s">
        <v>309</v>
      </c>
      <c r="B22" s="195">
        <v>12336.449079</v>
      </c>
      <c r="C22" s="195">
        <v>5396.062098999997</v>
      </c>
      <c r="D22" s="195">
        <v>2443.3230830000002</v>
      </c>
      <c r="E22" s="195">
        <v>10421.358761</v>
      </c>
      <c r="F22" s="157">
        <f>SUM(B22:E22)</f>
        <v>30597.193021999996</v>
      </c>
    </row>
    <row r="23" spans="1:6">
      <c r="A23" s="194" t="s">
        <v>321</v>
      </c>
      <c r="B23" s="195">
        <v>11845.086124000001</v>
      </c>
      <c r="C23" s="195">
        <v>4175.0276430000004</v>
      </c>
      <c r="D23" s="195">
        <v>2892.3020450000004</v>
      </c>
      <c r="E23" s="195">
        <v>12026.564933000001</v>
      </c>
      <c r="F23" s="157">
        <f>SUM(B23:E23)</f>
        <v>30938.980745000004</v>
      </c>
    </row>
    <row r="24" spans="1:6">
      <c r="A24" s="194" t="s">
        <v>328</v>
      </c>
      <c r="B24" s="195">
        <f>+'7.1'!B13+'7.1'!C13+'7.1'!D13</f>
        <v>13032.499273000007</v>
      </c>
      <c r="C24" s="195">
        <f>+'7.1'!E13+'7.1'!F13+'7.1'!G13</f>
        <v>4697.3368749999991</v>
      </c>
      <c r="D24" s="195">
        <f>+'7.1'!H13+'7.1'!I13+'7.1'!J13</f>
        <v>2867.703563</v>
      </c>
      <c r="E24" s="195">
        <f>+'7.1'!K13+'7.1'!L13+'7.1'!M13</f>
        <v>12044.449516000002</v>
      </c>
      <c r="F24" s="157">
        <f>SUM(B24:E24)</f>
        <v>32641.989227000005</v>
      </c>
    </row>
    <row r="25" spans="1:6">
      <c r="A25" s="194" t="s">
        <v>291</v>
      </c>
      <c r="B25" s="157">
        <f>+B24-B23</f>
        <v>1187.4131490000054</v>
      </c>
      <c r="C25" s="157">
        <f>+C24-C23</f>
        <v>522.3092319999987</v>
      </c>
      <c r="D25" s="157">
        <f>+D24-D23</f>
        <v>-24.598482000000331</v>
      </c>
      <c r="E25" s="157">
        <f>+E24-E23</f>
        <v>17.88458300000093</v>
      </c>
      <c r="F25" s="157">
        <f>+F24-F23</f>
        <v>1703.0084820000011</v>
      </c>
    </row>
    <row r="26" spans="1:6">
      <c r="A26" s="196" t="s">
        <v>291</v>
      </c>
      <c r="B26" s="161">
        <f>+(B24-B23)/B23</f>
        <v>0.10024521025593222</v>
      </c>
      <c r="C26" s="161">
        <f>+(C24-C23)/C23</f>
        <v>0.12510317934678131</v>
      </c>
      <c r="D26" s="161">
        <f>+(D24-D23)/D23</f>
        <v>-8.5048109143802536E-3</v>
      </c>
      <c r="E26" s="161">
        <f>+(E24-E23)/E23</f>
        <v>1.4870898797483695E-3</v>
      </c>
      <c r="F26" s="161">
        <f>+(F24-F23)/F23</f>
        <v>5.504410426562683E-2</v>
      </c>
    </row>
    <row r="30" spans="1:6">
      <c r="A30" s="194" t="s">
        <v>5</v>
      </c>
      <c r="B30" s="154" t="s">
        <v>42</v>
      </c>
      <c r="C30" s="154" t="s">
        <v>43</v>
      </c>
      <c r="D30" s="154" t="s">
        <v>44</v>
      </c>
      <c r="E30" s="154" t="s">
        <v>45</v>
      </c>
      <c r="F30" s="154" t="s">
        <v>7</v>
      </c>
    </row>
    <row r="31" spans="1:6">
      <c r="A31" s="194" t="s">
        <v>287</v>
      </c>
      <c r="B31" s="195">
        <v>8000.2277954508227</v>
      </c>
      <c r="C31" s="195">
        <v>2947.9774611584162</v>
      </c>
      <c r="D31" s="195">
        <v>1375.0624167794851</v>
      </c>
      <c r="E31" s="195">
        <v>6345.6836996429729</v>
      </c>
      <c r="F31" s="157">
        <f t="shared" ref="F31:F32" si="4">SUM(B31:E31)</f>
        <v>18668.951373031698</v>
      </c>
    </row>
    <row r="32" spans="1:6">
      <c r="A32" s="194" t="s">
        <v>288</v>
      </c>
      <c r="B32" s="195">
        <v>7761.4412209729589</v>
      </c>
      <c r="C32" s="195">
        <v>2666.4454051244275</v>
      </c>
      <c r="D32" s="195">
        <v>1502.5578261458868</v>
      </c>
      <c r="E32" s="195">
        <v>6727.5190452424795</v>
      </c>
      <c r="F32" s="157">
        <f t="shared" si="4"/>
        <v>18657.963497485754</v>
      </c>
    </row>
    <row r="33" spans="1:6">
      <c r="A33" s="194" t="s">
        <v>289</v>
      </c>
      <c r="B33" s="195">
        <v>8891.9809219999988</v>
      </c>
      <c r="C33" s="195">
        <v>3340.5134649999991</v>
      </c>
      <c r="D33" s="195">
        <v>1333.2217679999999</v>
      </c>
      <c r="E33" s="195">
        <v>6446.5769939999973</v>
      </c>
      <c r="F33" s="157">
        <f>SUM(B33:E33)</f>
        <v>20012.293148999997</v>
      </c>
    </row>
    <row r="34" spans="1:6">
      <c r="A34" s="194" t="s">
        <v>290</v>
      </c>
      <c r="B34" s="195">
        <v>7390.9582169999985</v>
      </c>
      <c r="C34" s="195">
        <v>2754.0628879999995</v>
      </c>
      <c r="D34" s="195">
        <v>1384.4316569999996</v>
      </c>
      <c r="E34" s="195">
        <v>5576.0934020000022</v>
      </c>
      <c r="F34" s="157">
        <f>SUM(B34:E34)</f>
        <v>17105.546163999999</v>
      </c>
    </row>
    <row r="35" spans="1:6">
      <c r="A35" s="194" t="s">
        <v>309</v>
      </c>
      <c r="B35" s="195">
        <v>6707.7180779999999</v>
      </c>
      <c r="C35" s="195">
        <v>2778.9903609999997</v>
      </c>
      <c r="D35" s="195">
        <v>1044.651339</v>
      </c>
      <c r="E35" s="195">
        <v>5311.0865730000005</v>
      </c>
      <c r="F35" s="157">
        <f>SUM(B35:E35)</f>
        <v>15842.446351000001</v>
      </c>
    </row>
    <row r="36" spans="1:6">
      <c r="A36" s="194" t="s">
        <v>321</v>
      </c>
      <c r="B36" s="195">
        <v>6487.5884129999977</v>
      </c>
      <c r="C36" s="195">
        <v>2082.5843759999984</v>
      </c>
      <c r="D36" s="195">
        <v>1051.9801230000003</v>
      </c>
      <c r="E36" s="195">
        <v>5577.5144519999967</v>
      </c>
      <c r="F36" s="157">
        <f>SUM(B36:E36)</f>
        <v>15199.667363999994</v>
      </c>
    </row>
    <row r="37" spans="1:6">
      <c r="A37" s="194" t="s">
        <v>328</v>
      </c>
      <c r="B37" s="195">
        <f>+'7.1'!B14+'7.1'!C14+'7.1'!D14</f>
        <v>7120.7509899999977</v>
      </c>
      <c r="C37" s="195">
        <f>+'7.1'!E14+'7.1'!F14+'7.1'!G14</f>
        <v>2410.2314610000012</v>
      </c>
      <c r="D37" s="195">
        <f>+'7.1'!H14+'7.1'!I14+'7.1'!J14</f>
        <v>1146.6319020000001</v>
      </c>
      <c r="E37" s="195">
        <f>+'7.1'!K14+'7.1'!L14+'7.1'!M14</f>
        <v>5747.9197220000024</v>
      </c>
      <c r="F37" s="157">
        <f>SUM(B37:E37)</f>
        <v>16425.534075000003</v>
      </c>
    </row>
    <row r="38" spans="1:6">
      <c r="A38" s="194" t="s">
        <v>291</v>
      </c>
      <c r="B38" s="157">
        <f>+B37-B36</f>
        <v>633.16257700000006</v>
      </c>
      <c r="C38" s="157">
        <f>+C37-C36</f>
        <v>327.64708500000279</v>
      </c>
      <c r="D38" s="157">
        <f>+D37-D36</f>
        <v>94.651778999999806</v>
      </c>
      <c r="E38" s="157">
        <f t="shared" ref="E38:F38" si="5">+E37-E36</f>
        <v>170.40527000000566</v>
      </c>
      <c r="F38" s="157">
        <f t="shared" si="5"/>
        <v>1225.8667110000097</v>
      </c>
    </row>
    <row r="39" spans="1:6">
      <c r="A39" s="196" t="s">
        <v>291</v>
      </c>
      <c r="B39" s="161">
        <f>+(B37-B36)/B36</f>
        <v>9.7595984315412568E-2</v>
      </c>
      <c r="C39" s="161">
        <f>+(C37-C36)/C36</f>
        <v>0.15732715983844633</v>
      </c>
      <c r="D39" s="161">
        <f>+(D37-D36)/D36</f>
        <v>8.9974873983431514E-2</v>
      </c>
      <c r="E39" s="161">
        <f t="shared" ref="E39:F39" si="6">+(E37-E36)/E36</f>
        <v>3.0552187980239367E-2</v>
      </c>
      <c r="F39" s="161">
        <f t="shared" si="6"/>
        <v>8.0650890683531817E-2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48"/>
  <dimension ref="A1:I23"/>
  <sheetViews>
    <sheetView showGridLines="0" zoomScaleNormal="100" zoomScaleSheetLayoutView="100" workbookViewId="0">
      <selection activeCell="D29" sqref="D29"/>
    </sheetView>
  </sheetViews>
  <sheetFormatPr defaultRowHeight="12.75"/>
  <cols>
    <col min="1" max="1" width="31.28515625" customWidth="1"/>
    <col min="2" max="3" width="9.7109375" customWidth="1"/>
    <col min="4" max="4" width="10.5703125" customWidth="1"/>
    <col min="10" max="10" width="20.7109375" customWidth="1"/>
    <col min="11" max="11" width="15.28515625" customWidth="1"/>
  </cols>
  <sheetData>
    <row r="1" spans="1:9" ht="18">
      <c r="A1" s="187" t="s">
        <v>293</v>
      </c>
      <c r="I1" s="190" t="str">
        <f>'3'!N1</f>
        <v>IV. čtvrtletí 2023</v>
      </c>
    </row>
    <row r="2" spans="1:9" ht="6" customHeight="1"/>
    <row r="3" spans="1:9" ht="36">
      <c r="A3" s="127"/>
      <c r="B3" s="168" t="s">
        <v>331</v>
      </c>
      <c r="C3" s="168" t="s">
        <v>332</v>
      </c>
      <c r="D3" s="168" t="s">
        <v>327</v>
      </c>
      <c r="E3" s="168" t="s">
        <v>169</v>
      </c>
    </row>
    <row r="4" spans="1:9">
      <c r="A4" s="129" t="s">
        <v>194</v>
      </c>
      <c r="B4" s="153">
        <f>SUM(B5:B20)</f>
        <v>26576.967205000004</v>
      </c>
      <c r="C4" s="153">
        <f>SUM(C5:C20)</f>
        <v>25994.397488000006</v>
      </c>
      <c r="D4" s="153">
        <f t="shared" ref="D4:D20" si="0">+B4-C4</f>
        <v>582.56971699999849</v>
      </c>
      <c r="E4" s="164">
        <f t="shared" ref="E4:E20" si="1">+B4/C4-1</f>
        <v>2.2411356803670346E-2</v>
      </c>
    </row>
    <row r="5" spans="1:9">
      <c r="A5" s="128" t="s">
        <v>40</v>
      </c>
      <c r="B5" s="150">
        <f>+'9'!L6</f>
        <v>5716.8406209999994</v>
      </c>
      <c r="C5" s="150">
        <v>4693.7490260000004</v>
      </c>
      <c r="D5" s="150">
        <f t="shared" si="0"/>
        <v>1023.091594999999</v>
      </c>
      <c r="E5" s="198">
        <f t="shared" si="1"/>
        <v>0.21796896027734025</v>
      </c>
      <c r="I5" s="123"/>
    </row>
    <row r="6" spans="1:9">
      <c r="A6" s="128" t="s">
        <v>39</v>
      </c>
      <c r="B6" s="150">
        <f>+'9'!L7</f>
        <v>576.47923900000012</v>
      </c>
      <c r="C6" s="150">
        <v>563.87569899999994</v>
      </c>
      <c r="D6" s="150">
        <f t="shared" si="0"/>
        <v>12.60354000000018</v>
      </c>
      <c r="E6" s="198">
        <f t="shared" si="1"/>
        <v>2.2351628244224431E-2</v>
      </c>
      <c r="I6" s="123"/>
    </row>
    <row r="7" spans="1:9">
      <c r="A7" s="128" t="s">
        <v>38</v>
      </c>
      <c r="B7" s="150">
        <f>+'9'!L8</f>
        <v>1932.3811859999996</v>
      </c>
      <c r="C7" s="150">
        <v>1975.3308199999999</v>
      </c>
      <c r="D7" s="150">
        <f t="shared" si="0"/>
        <v>-42.949634000000287</v>
      </c>
      <c r="E7" s="198">
        <f t="shared" si="1"/>
        <v>-2.1743008090158944E-2</v>
      </c>
      <c r="I7" s="123"/>
    </row>
    <row r="8" spans="1:9">
      <c r="A8" s="128" t="s">
        <v>60</v>
      </c>
      <c r="B8" s="150">
        <f>+'9'!L9</f>
        <v>0</v>
      </c>
      <c r="C8" s="150">
        <v>0</v>
      </c>
      <c r="D8" s="150">
        <f t="shared" si="0"/>
        <v>0</v>
      </c>
      <c r="E8" s="198">
        <v>0</v>
      </c>
      <c r="I8" s="123"/>
    </row>
    <row r="9" spans="1:9">
      <c r="A9" s="128" t="s">
        <v>61</v>
      </c>
      <c r="B9" s="150">
        <f>+'9'!L10</f>
        <v>0</v>
      </c>
      <c r="C9" s="150">
        <v>0</v>
      </c>
      <c r="D9" s="150">
        <f t="shared" si="0"/>
        <v>0</v>
      </c>
      <c r="E9" s="198">
        <v>0</v>
      </c>
      <c r="I9" s="123"/>
    </row>
    <row r="10" spans="1:9">
      <c r="A10" s="128" t="s">
        <v>62</v>
      </c>
      <c r="B10" s="150">
        <f>+'9'!L11</f>
        <v>0</v>
      </c>
      <c r="C10" s="150">
        <v>0</v>
      </c>
      <c r="D10" s="150">
        <f t="shared" si="0"/>
        <v>0</v>
      </c>
      <c r="E10" s="198">
        <v>0</v>
      </c>
      <c r="I10" s="123"/>
    </row>
    <row r="11" spans="1:9">
      <c r="A11" s="128" t="s">
        <v>37</v>
      </c>
      <c r="B11" s="150">
        <f>+'9'!L12</f>
        <v>12793.336581999998</v>
      </c>
      <c r="C11" s="150">
        <v>12596.302076</v>
      </c>
      <c r="D11" s="150">
        <f t="shared" si="0"/>
        <v>197.03450599999815</v>
      </c>
      <c r="E11" s="198">
        <f t="shared" si="1"/>
        <v>1.5642249988225609E-2</v>
      </c>
      <c r="I11" s="123"/>
    </row>
    <row r="12" spans="1:9">
      <c r="A12" s="128" t="s">
        <v>72</v>
      </c>
      <c r="B12" s="150">
        <f>+'9'!L13</f>
        <v>0</v>
      </c>
      <c r="C12" s="150">
        <v>0</v>
      </c>
      <c r="D12" s="150">
        <f t="shared" si="0"/>
        <v>0</v>
      </c>
      <c r="E12" s="198">
        <v>0</v>
      </c>
      <c r="I12" s="123"/>
    </row>
    <row r="13" spans="1:9">
      <c r="A13" s="128" t="s">
        <v>36</v>
      </c>
      <c r="B13" s="150">
        <f>+'9'!L14</f>
        <v>0</v>
      </c>
      <c r="C13" s="150">
        <v>0</v>
      </c>
      <c r="D13" s="150">
        <f t="shared" si="0"/>
        <v>0</v>
      </c>
      <c r="E13" s="198">
        <v>0</v>
      </c>
      <c r="I13" s="123"/>
    </row>
    <row r="14" spans="1:9">
      <c r="A14" s="128" t="s">
        <v>35</v>
      </c>
      <c r="B14" s="150">
        <f>+'9'!L15</f>
        <v>182.83101800000003</v>
      </c>
      <c r="C14" s="150">
        <v>168.90446599999999</v>
      </c>
      <c r="D14" s="150">
        <f t="shared" si="0"/>
        <v>13.926552000000044</v>
      </c>
      <c r="E14" s="198">
        <f t="shared" si="1"/>
        <v>8.2452242559412525E-2</v>
      </c>
      <c r="I14" s="123"/>
    </row>
    <row r="15" spans="1:9">
      <c r="A15" s="128" t="s">
        <v>34</v>
      </c>
      <c r="B15" s="150">
        <f>+'9'!L16</f>
        <v>31.564374999999998</v>
      </c>
      <c r="C15" s="150">
        <v>84.342062999999996</v>
      </c>
      <c r="D15" s="150">
        <f t="shared" si="0"/>
        <v>-52.777687999999998</v>
      </c>
      <c r="E15" s="198">
        <f>+B15/C15-1</f>
        <v>-0.62575761278212982</v>
      </c>
      <c r="I15" s="123"/>
    </row>
    <row r="16" spans="1:9">
      <c r="A16" s="128" t="s">
        <v>33</v>
      </c>
      <c r="B16" s="150">
        <f>+'9'!L17</f>
        <v>740.05951600000003</v>
      </c>
      <c r="C16" s="150">
        <v>851.9891090000001</v>
      </c>
      <c r="D16" s="150">
        <f t="shared" si="0"/>
        <v>-111.92959300000007</v>
      </c>
      <c r="E16" s="198">
        <f t="shared" si="1"/>
        <v>-0.1313744410786829</v>
      </c>
    </row>
    <row r="17" spans="1:5">
      <c r="A17" s="128" t="s">
        <v>32</v>
      </c>
      <c r="B17" s="150">
        <f>+'9'!L18</f>
        <v>867.22444900000005</v>
      </c>
      <c r="C17" s="150">
        <v>1071.3280540000001</v>
      </c>
      <c r="D17" s="150">
        <f t="shared" si="0"/>
        <v>-204.10360500000002</v>
      </c>
      <c r="E17" s="198">
        <f t="shared" si="1"/>
        <v>-0.19051457136583116</v>
      </c>
    </row>
    <row r="18" spans="1:5">
      <c r="A18" s="128" t="s">
        <v>3</v>
      </c>
      <c r="B18" s="150">
        <f>+'9'!L19</f>
        <v>0</v>
      </c>
      <c r="C18" s="150">
        <v>0</v>
      </c>
      <c r="D18" s="150">
        <f t="shared" si="0"/>
        <v>0</v>
      </c>
      <c r="E18" s="198">
        <v>0</v>
      </c>
    </row>
    <row r="19" spans="1:5">
      <c r="A19" s="128" t="s">
        <v>31</v>
      </c>
      <c r="B19" s="150">
        <f>+'9'!L20</f>
        <v>9.9376019999999983</v>
      </c>
      <c r="C19" s="150">
        <v>18.833727000000003</v>
      </c>
      <c r="D19" s="150">
        <f t="shared" si="0"/>
        <v>-8.8961250000000049</v>
      </c>
      <c r="E19" s="198">
        <f t="shared" si="1"/>
        <v>-0.47235074608440508</v>
      </c>
    </row>
    <row r="20" spans="1:5">
      <c r="A20" s="128" t="s">
        <v>30</v>
      </c>
      <c r="B20" s="150">
        <f>+'9'!L21</f>
        <v>3726.312617</v>
      </c>
      <c r="C20" s="150">
        <v>3969.7424480000018</v>
      </c>
      <c r="D20" s="150">
        <f t="shared" si="0"/>
        <v>-243.42983100000174</v>
      </c>
      <c r="E20" s="198">
        <f t="shared" si="1"/>
        <v>-6.132131597671886E-2</v>
      </c>
    </row>
    <row r="21" spans="1:5" s="68" customFormat="1" ht="11.25">
      <c r="E21" s="82"/>
    </row>
    <row r="23" spans="1:5">
      <c r="B23" s="122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856E-3896-43B4-932C-7BF58042E86D}">
  <dimension ref="A1:D49"/>
  <sheetViews>
    <sheetView showGridLines="0" zoomScaleNormal="100" zoomScaleSheetLayoutView="100" workbookViewId="0">
      <selection activeCell="A2" sqref="A2"/>
    </sheetView>
  </sheetViews>
  <sheetFormatPr defaultColWidth="9.140625" defaultRowHeight="14.25"/>
  <cols>
    <col min="1" max="1" width="56.42578125" style="232" customWidth="1"/>
    <col min="2" max="4" width="12.7109375" style="232" customWidth="1"/>
    <col min="5" max="16384" width="9.140625" style="232"/>
  </cols>
  <sheetData>
    <row r="1" spans="1:4" ht="20.25">
      <c r="A1" s="231" t="s">
        <v>341</v>
      </c>
      <c r="D1" s="233"/>
    </row>
    <row r="2" spans="1:4" ht="15">
      <c r="C2" s="288" t="s">
        <v>169</v>
      </c>
      <c r="D2" s="288"/>
    </row>
    <row r="3" spans="1:4" ht="15">
      <c r="A3" s="234" t="s">
        <v>301</v>
      </c>
      <c r="B3" s="235">
        <f>+'10.1'!E13</f>
        <v>42410.817453999996</v>
      </c>
      <c r="C3" s="235">
        <f>+'10.1'!E14</f>
        <v>157.06825999999273</v>
      </c>
      <c r="D3" s="236">
        <f>+'10.1'!E15</f>
        <v>3.7172620890715252E-3</v>
      </c>
    </row>
    <row r="4" spans="1:4">
      <c r="A4" s="237" t="str">
        <f>+'5.4'!B4</f>
        <v>Říjen</v>
      </c>
      <c r="B4" s="238">
        <f>INDEX('3'!$B$6:$M$6,,MATCH('2'!A4,'3'!$B$4:$M$4,0))</f>
        <v>11523.335009999997</v>
      </c>
      <c r="C4" s="238">
        <f>+'10.2'!K13</f>
        <v>954.85434999999597</v>
      </c>
      <c r="D4" s="239">
        <f>+'10.2'!K14</f>
        <v>9.0349254610832194E-2</v>
      </c>
    </row>
    <row r="5" spans="1:4">
      <c r="A5" s="237" t="str">
        <f>+'5.4'!C4</f>
        <v>Listopad</v>
      </c>
      <c r="B5" s="238">
        <f>INDEX('3'!$B$6:$M$6,,MATCH('2'!A5,'3'!$B$4:$M$4,0))</f>
        <v>14526.616442999999</v>
      </c>
      <c r="C5" s="238">
        <f>+'10.2'!L13</f>
        <v>-386.61605899999995</v>
      </c>
      <c r="D5" s="239">
        <f>+'10.2'!L14</f>
        <v>-2.5924363410022022E-2</v>
      </c>
    </row>
    <row r="6" spans="1:4">
      <c r="A6" s="237" t="str">
        <f>+'5.4'!D4</f>
        <v>Prosinec</v>
      </c>
      <c r="B6" s="238">
        <f>INDEX('3'!$B$6:$M$6,,MATCH('2'!A6,'3'!$B$4:$M$4,0))</f>
        <v>16360.866001000002</v>
      </c>
      <c r="C6" s="238">
        <f>+'10.2'!M13</f>
        <v>-411.17003099999783</v>
      </c>
      <c r="D6" s="239">
        <f>+'10.2'!M14</f>
        <v>-2.4515212715707922E-2</v>
      </c>
    </row>
    <row r="7" spans="1:4" ht="7.5" customHeight="1">
      <c r="B7" s="238"/>
    </row>
    <row r="8" spans="1:4">
      <c r="A8" s="237" t="s">
        <v>295</v>
      </c>
      <c r="B8" s="238"/>
    </row>
    <row r="9" spans="1:4">
      <c r="A9" s="237" t="s">
        <v>40</v>
      </c>
      <c r="B9" s="238">
        <f>+VLOOKUP(A9,'10.3'!$A$5:$B$20,2,FALSE)</f>
        <v>7799.397668999999</v>
      </c>
      <c r="C9" s="238">
        <f>+VLOOKUP(A9,'10.3'!$A$4:$E$20,4,FALSE)</f>
        <v>583.98894299999938</v>
      </c>
      <c r="D9" s="239">
        <f>+VLOOKUP(A9,'10.3'!$A$4:$E$20,5,FALSE)</f>
        <v>8.0936363437826397E-2</v>
      </c>
    </row>
    <row r="10" spans="1:4">
      <c r="A10" s="237" t="s">
        <v>38</v>
      </c>
      <c r="B10" s="238">
        <f>+VLOOKUP(A10,'10.3'!$A$5:$B$20,2,FALSE)</f>
        <v>2454.5161420000004</v>
      </c>
      <c r="C10" s="238">
        <f>+VLOOKUP(A10,'10.3'!$A$4:$E$20,4,FALSE)</f>
        <v>-346.1129549999996</v>
      </c>
      <c r="D10" s="239">
        <f>+VLOOKUP(A10,'10.3'!$A$4:$E$20,5,FALSE)</f>
        <v>-0.12358400309800099</v>
      </c>
    </row>
    <row r="11" spans="1:4">
      <c r="A11" s="237" t="s">
        <v>37</v>
      </c>
      <c r="B11" s="238">
        <f>+VLOOKUP(A11,'10.3'!$A$5:$B$20,2,FALSE)</f>
        <v>15155.653584999998</v>
      </c>
      <c r="C11" s="238">
        <f>+VLOOKUP(A11,'10.3'!$A$4:$E$20,4,FALSE)</f>
        <v>-410.10990899999888</v>
      </c>
      <c r="D11" s="239">
        <f>+VLOOKUP(A11,'10.3'!$A$4:$E$20,5,FALSE)</f>
        <v>-2.6346918938995878E-2</v>
      </c>
    </row>
    <row r="12" spans="1:4">
      <c r="A12" s="237" t="s">
        <v>30</v>
      </c>
      <c r="B12" s="238">
        <f>+VLOOKUP(A12,'10.3'!$A$5:$B$20,2,FALSE)</f>
        <v>10382.416589000002</v>
      </c>
      <c r="C12" s="238">
        <f>+VLOOKUP(A12,'10.3'!$A$4:$E$20,4,FALSE)</f>
        <v>498.01504899882457</v>
      </c>
      <c r="D12" s="239">
        <f>+VLOOKUP(A12,'10.3'!$A$4:$E$20,5,FALSE)</f>
        <v>5.0383935434371807E-2</v>
      </c>
    </row>
    <row r="13" spans="1:4" ht="7.5" customHeight="1">
      <c r="A13" s="237"/>
      <c r="B13" s="238"/>
      <c r="C13" s="238"/>
      <c r="D13" s="240"/>
    </row>
    <row r="14" spans="1:4">
      <c r="A14" s="237" t="s">
        <v>296</v>
      </c>
      <c r="B14" s="238"/>
      <c r="C14" s="238"/>
      <c r="D14" s="240"/>
    </row>
    <row r="15" spans="1:4">
      <c r="A15" s="237" t="s">
        <v>104</v>
      </c>
      <c r="B15" s="238">
        <f>+VLOOKUP(A15,'10.3'!$A$25:$B$38,2,FALSE)</f>
        <v>6840.1816149999968</v>
      </c>
      <c r="C15" s="238">
        <f>+VLOOKUP(A15,'10.3'!$A$24:$E$38,4,FALSE)</f>
        <v>-227.76400900000499</v>
      </c>
      <c r="D15" s="239">
        <f>+VLOOKUP(A15,'10.3'!$A$24:$E$38,5,FALSE)</f>
        <v>-3.2224923777937176E-2</v>
      </c>
    </row>
    <row r="16" spans="1:4">
      <c r="A16" s="237" t="s">
        <v>108</v>
      </c>
      <c r="B16" s="238">
        <f>+VLOOKUP(A16,'10.3'!$A$25:$B$38,2,FALSE)</f>
        <v>7995.332766000005</v>
      </c>
      <c r="C16" s="238">
        <f>+VLOOKUP(A16,'10.3'!$A$24:$E$38,4,FALSE)</f>
        <v>183.1095280000045</v>
      </c>
      <c r="D16" s="239">
        <f>+VLOOKUP(A16,'10.3'!$A$24:$E$38,5,FALSE)</f>
        <v>2.3438849917822191E-2</v>
      </c>
    </row>
    <row r="17" spans="1:4">
      <c r="A17" s="237" t="s">
        <v>109</v>
      </c>
      <c r="B17" s="238">
        <f>+VLOOKUP(A17,'10.3'!$A$25:$B$38,2,FALSE)</f>
        <v>8600.4142679999968</v>
      </c>
      <c r="C17" s="238">
        <f>+VLOOKUP(A17,'10.3'!$A$24:$E$38,4,FALSE)</f>
        <v>572.96085399999902</v>
      </c>
      <c r="D17" s="239">
        <f>+VLOOKUP(A17,'10.3'!$A$24:$E$38,5,FALSE)</f>
        <v>7.1375170237767627E-2</v>
      </c>
    </row>
    <row r="18" spans="1:4">
      <c r="A18" s="237"/>
      <c r="B18" s="238"/>
      <c r="C18" s="238"/>
      <c r="D18" s="240"/>
    </row>
    <row r="19" spans="1:4" ht="7.5" customHeight="1">
      <c r="B19" s="238"/>
    </row>
    <row r="20" spans="1:4" ht="15">
      <c r="A20" s="234" t="s">
        <v>302</v>
      </c>
      <c r="B20" s="241">
        <f>+'10.1'!E24</f>
        <v>26102.195871999997</v>
      </c>
      <c r="C20" s="241">
        <f>+'10.1'!E25</f>
        <v>461.42171299999609</v>
      </c>
      <c r="D20" s="242">
        <f>+'10.1'!E26</f>
        <v>1.7995623304456098E-2</v>
      </c>
    </row>
    <row r="21" spans="1:4">
      <c r="A21" s="237" t="str">
        <f>+'5.4'!B4</f>
        <v>Říjen</v>
      </c>
      <c r="B21" s="238">
        <f>+'10.2'!K23</f>
        <v>6658.5674520000002</v>
      </c>
      <c r="C21" s="238">
        <f>+'10.2'!K24</f>
        <v>700.75258800000029</v>
      </c>
      <c r="D21" s="239">
        <f>+'10.2'!K25</f>
        <v>0.11761906067848575</v>
      </c>
    </row>
    <row r="22" spans="1:4">
      <c r="A22" s="237" t="str">
        <f>+'5.4'!C4</f>
        <v>Listopad</v>
      </c>
      <c r="B22" s="238">
        <f>+'10.2'!L23</f>
        <v>8976.2706859999998</v>
      </c>
      <c r="C22" s="238">
        <f>+'10.2'!L24</f>
        <v>-145.93972100000065</v>
      </c>
      <c r="D22" s="239">
        <f>+'10.2'!L25</f>
        <v>-1.5998284899021036E-2</v>
      </c>
    </row>
    <row r="23" spans="1:4">
      <c r="A23" s="237" t="str">
        <f>+'5.4'!D4</f>
        <v>Prosinec</v>
      </c>
      <c r="B23" s="238">
        <f>+'10.2'!M23</f>
        <v>10467.357733999999</v>
      </c>
      <c r="C23" s="238">
        <f>+'10.2'!M24</f>
        <v>-93.391153999999005</v>
      </c>
      <c r="D23" s="239">
        <f>+'10.2'!M25</f>
        <v>-8.8432321410575158E-3</v>
      </c>
    </row>
    <row r="24" spans="1:4" ht="7.5" customHeight="1"/>
    <row r="25" spans="1:4">
      <c r="A25" s="237" t="s">
        <v>297</v>
      </c>
    </row>
    <row r="26" spans="1:4">
      <c r="A26" s="237" t="s">
        <v>40</v>
      </c>
      <c r="B26" s="238">
        <f>+VLOOKUP(A26,'10.3'!$G$5:$H$20,2,FALSE)</f>
        <v>3525.4143569999987</v>
      </c>
      <c r="C26" s="238">
        <f>+VLOOKUP(A26,'10.3'!$G$4:$K$20,4,FALSE)</f>
        <v>249.24106799999845</v>
      </c>
      <c r="D26" s="239">
        <f>+VLOOKUP(A26,'10.3'!$G$4:$K$20,5,FALSE)</f>
        <v>7.6076887885278888E-2</v>
      </c>
    </row>
    <row r="27" spans="1:4">
      <c r="A27" s="237" t="s">
        <v>38</v>
      </c>
      <c r="B27" s="238">
        <f>+VLOOKUP(A27,'10.3'!$G$5:$H$20,2,FALSE)</f>
        <v>1836.295703</v>
      </c>
      <c r="C27" s="238">
        <f>+VLOOKUP(A27,'10.3'!$G$4:$K$20,4,FALSE)</f>
        <v>-73.166778999999906</v>
      </c>
      <c r="D27" s="239">
        <f>+VLOOKUP(A27,'10.3'!$G$4:$K$20,5,FALSE)</f>
        <v>-3.831799770339761E-2</v>
      </c>
    </row>
    <row r="28" spans="1:4">
      <c r="A28" s="237" t="s">
        <v>37</v>
      </c>
      <c r="B28" s="238">
        <f>+VLOOKUP(A28,'10.3'!$G$5:$H$20,2,FALSE)</f>
        <v>10980.842928999999</v>
      </c>
      <c r="C28" s="238">
        <f>+VLOOKUP(A28,'10.3'!$G$4:$K$20,4,FALSE)</f>
        <v>4.0874429999967106</v>
      </c>
      <c r="D28" s="239">
        <f>+VLOOKUP(A28,'10.3'!$G$4:$K$20,5,FALSE)</f>
        <v>3.7237260183209386E-4</v>
      </c>
    </row>
    <row r="29" spans="1:4">
      <c r="A29" s="237" t="s">
        <v>30</v>
      </c>
      <c r="B29" s="238">
        <f>+VLOOKUP(A29,'10.3'!$G$5:$H$20,2,FALSE)</f>
        <v>7210.8147469999994</v>
      </c>
      <c r="C29" s="238">
        <f>+VLOOKUP(A29,'10.3'!$G$4:$K$20,4,FALSE)</f>
        <v>195.84217699882629</v>
      </c>
      <c r="D29" s="239">
        <f>+VLOOKUP(A29,'10.3'!$G$4:$K$20,5,FALSE)</f>
        <v>2.7917739527068886E-2</v>
      </c>
    </row>
    <row r="30" spans="1:4" ht="7.5" customHeight="1"/>
    <row r="31" spans="1:4">
      <c r="A31" s="237" t="s">
        <v>298</v>
      </c>
    </row>
    <row r="32" spans="1:4">
      <c r="A32" s="237" t="s">
        <v>104</v>
      </c>
      <c r="B32" s="238">
        <f>+VLOOKUP(A32,'10.3'!$G$25:$H$38,2,FALSE)</f>
        <v>3746.149042</v>
      </c>
      <c r="C32" s="238">
        <f>+VLOOKUP(A32,'10.3'!$G$24:$K$38,4,FALSE)</f>
        <v>102.6085120000007</v>
      </c>
      <c r="D32" s="239">
        <f>+VLOOKUP(A32,'10.3'!$G$24:$K$38,5,FALSE)</f>
        <v>2.8161759463123381E-2</v>
      </c>
    </row>
    <row r="33" spans="1:4">
      <c r="A33" s="237" t="s">
        <v>108</v>
      </c>
      <c r="B33" s="238">
        <f>+VLOOKUP(A33,'10.3'!$G$25:$H$38,2,FALSE)</f>
        <v>6223.7001380000002</v>
      </c>
      <c r="C33" s="238">
        <f>+VLOOKUP(A33,'10.3'!$G$24:$K$38,4,FALSE)</f>
        <v>246.66682799999944</v>
      </c>
      <c r="D33" s="239">
        <f>+VLOOKUP(A33,'10.3'!$G$24:$K$38,5,FALSE)</f>
        <v>4.1269107131678195E-2</v>
      </c>
    </row>
    <row r="34" spans="1:4">
      <c r="A34" s="237" t="s">
        <v>109</v>
      </c>
      <c r="B34" s="238">
        <f>+VLOOKUP(A34,'10.3'!$G$25:$H$38,2,FALSE)</f>
        <v>3605.7280809999993</v>
      </c>
      <c r="C34" s="238">
        <f>+VLOOKUP(A34,'10.3'!$G$24:$K$38,4,FALSE)</f>
        <v>-32.791426000000683</v>
      </c>
      <c r="D34" s="239">
        <f>+VLOOKUP(A34,'10.3'!$G$24:$K$38,5,FALSE)</f>
        <v>-9.0122990784891055E-3</v>
      </c>
    </row>
    <row r="35" spans="1:4" ht="7.5" customHeight="1"/>
    <row r="36" spans="1:4" ht="16.5">
      <c r="A36" s="243" t="s">
        <v>303</v>
      </c>
      <c r="B36" s="241">
        <f>+'6'!K5</f>
        <v>38393.485709999994</v>
      </c>
    </row>
    <row r="37" spans="1:4" ht="7.5" customHeight="1"/>
    <row r="38" spans="1:4" ht="15">
      <c r="A38" s="234" t="s">
        <v>304</v>
      </c>
    </row>
    <row r="39" spans="1:4">
      <c r="A39" s="237" t="s">
        <v>26</v>
      </c>
      <c r="B39" s="238">
        <f>+'10.4'!E11</f>
        <v>4431.8061290000005</v>
      </c>
      <c r="C39" s="238">
        <f>+'10.4'!E12</f>
        <v>92.532444999999825</v>
      </c>
      <c r="D39" s="239">
        <f>+'10.4'!E13</f>
        <v>2.1324408585056607E-2</v>
      </c>
    </row>
    <row r="40" spans="1:4">
      <c r="A40" s="237" t="s">
        <v>25</v>
      </c>
      <c r="B40" s="238">
        <f>+'10.4'!E24</f>
        <v>12044.449516000002</v>
      </c>
      <c r="C40" s="238">
        <f>+'10.4'!E25</f>
        <v>17.88458300000093</v>
      </c>
      <c r="D40" s="239">
        <f>+'10.4'!E26</f>
        <v>1.4870898797483695E-3</v>
      </c>
    </row>
    <row r="41" spans="1:4">
      <c r="A41" s="237" t="s">
        <v>5</v>
      </c>
      <c r="B41" s="238">
        <f>+'10.4'!E37</f>
        <v>5747.9197220000024</v>
      </c>
      <c r="C41" s="238">
        <f>+'10.4'!E38</f>
        <v>170.40527000000566</v>
      </c>
      <c r="D41" s="239">
        <f>+'10.4'!E39</f>
        <v>3.0552187980239367E-2</v>
      </c>
    </row>
    <row r="42" spans="1:4" ht="7.5" customHeight="1"/>
    <row r="43" spans="1:4" ht="15">
      <c r="A43" s="234" t="s">
        <v>305</v>
      </c>
      <c r="B43" s="241">
        <f>+'10.5'!B4</f>
        <v>26576.967205000004</v>
      </c>
      <c r="C43" s="241">
        <f>+'10.5'!D4</f>
        <v>582.56971699999849</v>
      </c>
      <c r="D43" s="242">
        <f>+'10.5'!E4</f>
        <v>2.2411356803670346E-2</v>
      </c>
    </row>
    <row r="44" spans="1:4" ht="7.5" customHeight="1"/>
    <row r="45" spans="1:4">
      <c r="A45" s="237" t="s">
        <v>299</v>
      </c>
    </row>
    <row r="46" spans="1:4">
      <c r="A46" s="237" t="s">
        <v>40</v>
      </c>
      <c r="B46" s="238">
        <f>+'9'!L6</f>
        <v>5716.8406209999994</v>
      </c>
      <c r="C46" s="238">
        <f>+VLOOKUP(A46,'10.5'!$A$4:$E$20,4,FALSE)</f>
        <v>1023.091594999999</v>
      </c>
      <c r="D46" s="239">
        <f>+VLOOKUP(A46,'10.5'!$A$4:$E$20,5,FALSE)</f>
        <v>0.21796896027734025</v>
      </c>
    </row>
    <row r="47" spans="1:4">
      <c r="A47" s="237" t="s">
        <v>38</v>
      </c>
      <c r="B47" s="238">
        <f>+'9'!L8</f>
        <v>1932.3811859999996</v>
      </c>
      <c r="C47" s="238">
        <f>+VLOOKUP(A47,'10.5'!$A$4:$E$20,4,FALSE)</f>
        <v>-42.949634000000287</v>
      </c>
      <c r="D47" s="239">
        <f>+VLOOKUP(A47,'10.5'!$A$4:$E$20,5,FALSE)</f>
        <v>-2.1743008090158944E-2</v>
      </c>
    </row>
    <row r="48" spans="1:4">
      <c r="A48" s="237" t="s">
        <v>37</v>
      </c>
      <c r="B48" s="238">
        <f>+'9'!L12</f>
        <v>12793.336581999998</v>
      </c>
      <c r="C48" s="238">
        <f>+VLOOKUP(A48,'10.5'!$A$4:$E$20,4,FALSE)</f>
        <v>197.03450599999815</v>
      </c>
      <c r="D48" s="239">
        <f>+VLOOKUP(A48,'10.5'!$A$4:$E$20,5,FALSE)</f>
        <v>1.5642249988225609E-2</v>
      </c>
    </row>
    <row r="49" spans="1:4">
      <c r="A49" s="237" t="s">
        <v>30</v>
      </c>
      <c r="B49" s="238">
        <f>+'9'!L21</f>
        <v>3726.312617</v>
      </c>
      <c r="C49" s="238">
        <f>+VLOOKUP(A49,'10.5'!$A$4:$E$20,4,FALSE)</f>
        <v>-243.42983100000174</v>
      </c>
      <c r="D49" s="239">
        <f>+VLOOKUP(A49,'10.5'!$A$4:$E$20,5,FALSE)</f>
        <v>-6.132131597671886E-2</v>
      </c>
    </row>
  </sheetData>
  <mergeCells count="1">
    <mergeCell ref="C2:D2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FE83-9C4F-4A86-A6EA-ECEE6AD6380B}">
  <sheetPr>
    <tabColor rgb="FF00B0F0"/>
  </sheetPr>
  <dimension ref="A25:F58"/>
  <sheetViews>
    <sheetView showGridLines="0" topLeftCell="A46" zoomScaleNormal="100" workbookViewId="0">
      <selection activeCell="I70" sqref="I70"/>
    </sheetView>
  </sheetViews>
  <sheetFormatPr defaultRowHeight="12.75"/>
  <sheetData>
    <row r="25" spans="6:6">
      <c r="F25" s="170"/>
    </row>
    <row r="26" spans="6:6">
      <c r="F26" s="170"/>
    </row>
    <row r="27" spans="6:6">
      <c r="F27" s="170"/>
    </row>
    <row r="28" spans="6:6">
      <c r="F28" s="170"/>
    </row>
    <row r="47" spans="1:6" ht="15">
      <c r="A47" s="262" t="s">
        <v>246</v>
      </c>
      <c r="B47" s="263"/>
      <c r="C47" s="263"/>
      <c r="D47" s="263"/>
      <c r="E47" s="263"/>
      <c r="F47" s="263"/>
    </row>
    <row r="48" spans="1:6" ht="14.25">
      <c r="A48" s="280" t="s">
        <v>311</v>
      </c>
      <c r="B48" s="264"/>
      <c r="C48" s="264"/>
      <c r="D48" s="263"/>
      <c r="E48" s="263"/>
      <c r="F48" s="263"/>
    </row>
    <row r="49" spans="1:6">
      <c r="A49" s="263"/>
      <c r="B49" s="263"/>
      <c r="C49" s="263"/>
      <c r="D49" s="263"/>
      <c r="E49" s="263"/>
      <c r="F49" s="263"/>
    </row>
    <row r="50" spans="1:6" ht="14.25">
      <c r="A50" s="265" t="s">
        <v>306</v>
      </c>
      <c r="B50" s="266" t="s">
        <v>340</v>
      </c>
      <c r="C50" s="263"/>
      <c r="D50" s="263"/>
      <c r="E50" s="263"/>
      <c r="F50" s="263"/>
    </row>
    <row r="51" spans="1:6">
      <c r="A51" s="263"/>
      <c r="B51" s="263"/>
      <c r="C51" s="263"/>
      <c r="D51" s="263"/>
      <c r="E51" s="263"/>
      <c r="F51" s="263"/>
    </row>
    <row r="52" spans="1:6">
      <c r="A52" s="263"/>
      <c r="B52" s="263"/>
      <c r="C52" s="263"/>
      <c r="D52" s="263"/>
      <c r="E52" s="263"/>
      <c r="F52" s="263"/>
    </row>
    <row r="53" spans="1:6">
      <c r="A53" s="263"/>
      <c r="B53" s="263"/>
      <c r="C53" s="263"/>
      <c r="D53" s="263"/>
      <c r="E53" s="263"/>
      <c r="F53" s="263"/>
    </row>
    <row r="54" spans="1:6">
      <c r="A54" s="263"/>
      <c r="B54" s="263"/>
      <c r="C54" s="263"/>
      <c r="D54" s="263"/>
      <c r="E54" s="263"/>
      <c r="F54" s="263"/>
    </row>
    <row r="55" spans="1:6">
      <c r="A55" s="263"/>
      <c r="B55" s="263"/>
      <c r="C55" s="263"/>
      <c r="D55" s="263"/>
      <c r="E55" s="263"/>
      <c r="F55" s="263"/>
    </row>
    <row r="56" spans="1:6">
      <c r="A56" s="263"/>
      <c r="B56" s="263"/>
      <c r="C56" s="263"/>
      <c r="D56" s="263"/>
      <c r="E56" s="263"/>
      <c r="F56" s="263"/>
    </row>
    <row r="57" spans="1:6">
      <c r="A57" s="263"/>
      <c r="B57" s="263"/>
      <c r="C57" s="263"/>
      <c r="D57" s="263"/>
      <c r="E57" s="263"/>
      <c r="F57" s="263"/>
    </row>
    <row r="58" spans="1:6">
      <c r="A58" s="263"/>
      <c r="B58" s="263"/>
      <c r="C58" s="263"/>
      <c r="D58" s="263"/>
      <c r="E58" s="263"/>
      <c r="F58" s="26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4"/>
  <dimension ref="A1:R44"/>
  <sheetViews>
    <sheetView showGridLines="0" zoomScaleNormal="100" zoomScaleSheetLayoutView="100" workbookViewId="0">
      <selection activeCell="P17" sqref="P17"/>
    </sheetView>
  </sheetViews>
  <sheetFormatPr defaultColWidth="9.140625" defaultRowHeight="12"/>
  <cols>
    <col min="1" max="1" width="31.140625" style="60" customWidth="1"/>
    <col min="2" max="13" width="8.5703125" style="60" customWidth="1"/>
    <col min="14" max="14" width="10.140625" style="60" customWidth="1"/>
    <col min="15" max="15" width="8.42578125" style="60" customWidth="1"/>
    <col min="16" max="16" width="11.42578125" style="60" bestFit="1" customWidth="1"/>
    <col min="17" max="17" width="9.5703125" style="60" bestFit="1" customWidth="1"/>
    <col min="18" max="16384" width="9.140625" style="60"/>
  </cols>
  <sheetData>
    <row r="1" spans="1:18" s="67" customFormat="1" ht="20.25">
      <c r="A1" s="136" t="s">
        <v>239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90" t="s">
        <v>310</v>
      </c>
    </row>
    <row r="2" spans="1:18" ht="6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8">
      <c r="A3" s="294">
        <v>2025</v>
      </c>
      <c r="B3" s="295" t="s">
        <v>42</v>
      </c>
      <c r="C3" s="296"/>
      <c r="D3" s="297"/>
      <c r="E3" s="295" t="s">
        <v>43</v>
      </c>
      <c r="F3" s="296"/>
      <c r="G3" s="297"/>
      <c r="H3" s="296" t="s">
        <v>44</v>
      </c>
      <c r="I3" s="296"/>
      <c r="J3" s="296"/>
      <c r="K3" s="295" t="s">
        <v>45</v>
      </c>
      <c r="L3" s="296"/>
      <c r="M3" s="297"/>
      <c r="N3" s="298" t="s">
        <v>7</v>
      </c>
      <c r="Q3" s="100"/>
      <c r="R3" s="100"/>
    </row>
    <row r="4" spans="1:18">
      <c r="A4" s="294"/>
      <c r="B4" s="217" t="s">
        <v>8</v>
      </c>
      <c r="C4" s="154" t="s">
        <v>9</v>
      </c>
      <c r="D4" s="218" t="s">
        <v>10</v>
      </c>
      <c r="E4" s="217" t="s">
        <v>11</v>
      </c>
      <c r="F4" s="154" t="s">
        <v>12</v>
      </c>
      <c r="G4" s="218" t="s">
        <v>13</v>
      </c>
      <c r="H4" s="154" t="s">
        <v>14</v>
      </c>
      <c r="I4" s="154" t="s">
        <v>15</v>
      </c>
      <c r="J4" s="154" t="s">
        <v>16</v>
      </c>
      <c r="K4" s="217" t="s">
        <v>17</v>
      </c>
      <c r="L4" s="154" t="s">
        <v>18</v>
      </c>
      <c r="M4" s="218" t="s">
        <v>19</v>
      </c>
      <c r="N4" s="298"/>
    </row>
    <row r="5" spans="1:18">
      <c r="A5" s="290" t="s">
        <v>59</v>
      </c>
      <c r="B5" s="291">
        <f>SUM(B6:D6)</f>
        <v>47645.369970999993</v>
      </c>
      <c r="C5" s="292"/>
      <c r="D5" s="293"/>
      <c r="E5" s="291">
        <f>SUM(E6:G6)</f>
        <v>25958.171104000001</v>
      </c>
      <c r="F5" s="292"/>
      <c r="G5" s="293"/>
      <c r="H5" s="292">
        <f>SUM(H6:J6)</f>
        <v>20956.478066000003</v>
      </c>
      <c r="I5" s="292"/>
      <c r="J5" s="292"/>
      <c r="K5" s="291">
        <f>SUM(K6:M6)</f>
        <v>42410.817453999996</v>
      </c>
      <c r="L5" s="292"/>
      <c r="M5" s="293"/>
      <c r="N5" s="289">
        <f>SUM(B6:M6)</f>
        <v>136970.836595</v>
      </c>
      <c r="Q5" s="98"/>
      <c r="R5" s="98"/>
    </row>
    <row r="6" spans="1:18">
      <c r="A6" s="290"/>
      <c r="B6" s="219">
        <v>17745.776560999995</v>
      </c>
      <c r="C6" s="150">
        <v>16038.328061999999</v>
      </c>
      <c r="D6" s="220">
        <v>13861.265348000003</v>
      </c>
      <c r="E6" s="219">
        <v>10106.757086999998</v>
      </c>
      <c r="F6" s="150">
        <v>9051.9905500000023</v>
      </c>
      <c r="G6" s="220">
        <v>6799.4234669999996</v>
      </c>
      <c r="H6" s="150">
        <v>6680.0277489999989</v>
      </c>
      <c r="I6" s="150">
        <v>6695.8361810000006</v>
      </c>
      <c r="J6" s="150">
        <v>7580.614136000002</v>
      </c>
      <c r="K6" s="219">
        <v>11523.335009999997</v>
      </c>
      <c r="L6" s="150">
        <v>14526.616442999999</v>
      </c>
      <c r="M6" s="220">
        <v>16360.866001000002</v>
      </c>
      <c r="N6" s="289"/>
    </row>
    <row r="7" spans="1:18" ht="12.75" customHeight="1">
      <c r="A7" s="290" t="s">
        <v>71</v>
      </c>
      <c r="B7" s="291">
        <f>SUM(B8:D8)</f>
        <v>2710.9939769999992</v>
      </c>
      <c r="C7" s="292"/>
      <c r="D7" s="293"/>
      <c r="E7" s="291">
        <f>SUM(E8:G8)</f>
        <v>1778.4176979999997</v>
      </c>
      <c r="F7" s="292"/>
      <c r="G7" s="293"/>
      <c r="H7" s="292">
        <f>SUM(H8:J8)</f>
        <v>1719.1285820000003</v>
      </c>
      <c r="I7" s="292"/>
      <c r="J7" s="292"/>
      <c r="K7" s="291">
        <f>SUM(K8:M8)</f>
        <v>1980.9865060000011</v>
      </c>
      <c r="L7" s="292"/>
      <c r="M7" s="293"/>
      <c r="N7" s="289">
        <f>SUM(B8:M8)</f>
        <v>8189.5267629999998</v>
      </c>
      <c r="P7" s="94"/>
    </row>
    <row r="8" spans="1:18" ht="12.75" customHeight="1">
      <c r="A8" s="290"/>
      <c r="B8" s="219">
        <v>956.36538699999949</v>
      </c>
      <c r="C8" s="150">
        <v>869.93253600000048</v>
      </c>
      <c r="D8" s="220">
        <v>884.69605399999921</v>
      </c>
      <c r="E8" s="219">
        <v>624.52181500000029</v>
      </c>
      <c r="F8" s="150">
        <v>609.67336399999999</v>
      </c>
      <c r="G8" s="220">
        <v>544.22251899999935</v>
      </c>
      <c r="H8" s="150">
        <v>579.87542699999892</v>
      </c>
      <c r="I8" s="150">
        <v>562.66035200000044</v>
      </c>
      <c r="J8" s="150">
        <v>576.5928030000008</v>
      </c>
      <c r="K8" s="219">
        <v>564.45473200000004</v>
      </c>
      <c r="L8" s="150">
        <v>648.3909010000001</v>
      </c>
      <c r="M8" s="220">
        <v>768.14087300000097</v>
      </c>
      <c r="N8" s="289"/>
      <c r="P8" s="124"/>
    </row>
    <row r="9" spans="1:18" s="7" customFormat="1" ht="12" customHeight="1">
      <c r="A9" s="290" t="s">
        <v>91</v>
      </c>
      <c r="B9" s="291">
        <f>SUM(B10:D10)</f>
        <v>3404.1379390000011</v>
      </c>
      <c r="C9" s="292"/>
      <c r="D9" s="293"/>
      <c r="E9" s="291">
        <f>SUM(E10:G10)</f>
        <v>2637.2371910000002</v>
      </c>
      <c r="F9" s="292"/>
      <c r="G9" s="293"/>
      <c r="H9" s="292">
        <f>SUM(H10:J10)</f>
        <v>2383.8304809999991</v>
      </c>
      <c r="I9" s="292"/>
      <c r="J9" s="292"/>
      <c r="K9" s="291">
        <f>SUM(K10:M10)</f>
        <v>3298.0492570000001</v>
      </c>
      <c r="L9" s="292"/>
      <c r="M9" s="293"/>
      <c r="N9" s="289">
        <f>SUM(B10:M10)</f>
        <v>11723.254868</v>
      </c>
      <c r="P9" s="94"/>
    </row>
    <row r="10" spans="1:18" s="7" customFormat="1" ht="12" customHeight="1">
      <c r="A10" s="290"/>
      <c r="B10" s="219">
        <v>1201.7478490000003</v>
      </c>
      <c r="C10" s="150">
        <v>1088.2453500000011</v>
      </c>
      <c r="D10" s="220">
        <v>1114.14474</v>
      </c>
      <c r="E10" s="219">
        <v>940.87509599999976</v>
      </c>
      <c r="F10" s="150">
        <v>893.97092800000007</v>
      </c>
      <c r="G10" s="220">
        <v>802.39116700000011</v>
      </c>
      <c r="H10" s="150">
        <v>769.62352599999974</v>
      </c>
      <c r="I10" s="150">
        <v>785.99474499999963</v>
      </c>
      <c r="J10" s="150">
        <v>828.21220999999969</v>
      </c>
      <c r="K10" s="219">
        <v>1029.0295640000002</v>
      </c>
      <c r="L10" s="150">
        <v>1112.0506670000004</v>
      </c>
      <c r="M10" s="220">
        <v>1156.9690259999993</v>
      </c>
      <c r="N10" s="289"/>
      <c r="P10" s="124"/>
    </row>
    <row r="11" spans="1:18" s="7" customFormat="1" ht="12" customHeight="1">
      <c r="A11" s="290" t="s">
        <v>180</v>
      </c>
      <c r="B11" s="291">
        <f>SUM(B12:D12)</f>
        <v>11498.830725000003</v>
      </c>
      <c r="C11" s="292"/>
      <c r="D11" s="293"/>
      <c r="E11" s="291">
        <f>SUM(E12:G12)</f>
        <v>9025.3909340000027</v>
      </c>
      <c r="F11" s="292"/>
      <c r="G11" s="293"/>
      <c r="H11" s="292">
        <f>SUM(H12:J12)</f>
        <v>8426.6375189999999</v>
      </c>
      <c r="I11" s="292"/>
      <c r="J11" s="292"/>
      <c r="K11" s="291">
        <f>SUM(K12:M12)</f>
        <v>10953.924588000002</v>
      </c>
      <c r="L11" s="292"/>
      <c r="M11" s="293"/>
      <c r="N11" s="289">
        <f>SUM(B12:M12)</f>
        <v>39904.783766000015</v>
      </c>
      <c r="P11" s="94"/>
      <c r="Q11" s="99"/>
      <c r="R11" s="99"/>
    </row>
    <row r="12" spans="1:18" s="7" customFormat="1" ht="12" customHeight="1">
      <c r="A12" s="290"/>
      <c r="B12" s="219">
        <v>4239.7818149999985</v>
      </c>
      <c r="C12" s="150">
        <v>3660.2410800000011</v>
      </c>
      <c r="D12" s="220">
        <v>3598.8078300000043</v>
      </c>
      <c r="E12" s="219">
        <v>3150.0285990000007</v>
      </c>
      <c r="F12" s="150">
        <v>3109.8461290000018</v>
      </c>
      <c r="G12" s="220">
        <v>2765.5162059999993</v>
      </c>
      <c r="H12" s="150">
        <v>2793.7549149999995</v>
      </c>
      <c r="I12" s="150">
        <v>2761.1383930000011</v>
      </c>
      <c r="J12" s="150">
        <v>2871.7442109999997</v>
      </c>
      <c r="K12" s="219">
        <v>3231.0181479999987</v>
      </c>
      <c r="L12" s="150">
        <v>3769.3727980000035</v>
      </c>
      <c r="M12" s="220">
        <v>3953.5336419999994</v>
      </c>
      <c r="N12" s="289"/>
      <c r="P12" s="124"/>
    </row>
    <row r="13" spans="1:18" s="7" customFormat="1" ht="12" customHeight="1">
      <c r="A13" s="290" t="s">
        <v>116</v>
      </c>
      <c r="B13" s="291">
        <f>SUM(B14:D14)</f>
        <v>29967.889388999993</v>
      </c>
      <c r="C13" s="292"/>
      <c r="D13" s="293"/>
      <c r="E13" s="291">
        <f>SUM(E14:G14)</f>
        <v>12463.826477000002</v>
      </c>
      <c r="F13" s="292"/>
      <c r="G13" s="293"/>
      <c r="H13" s="292">
        <f>SUM(H14:J14)</f>
        <v>8364.7259799999974</v>
      </c>
      <c r="I13" s="292"/>
      <c r="J13" s="292"/>
      <c r="K13" s="291">
        <f>SUM(K14:M14)</f>
        <v>26102.195871999997</v>
      </c>
      <c r="L13" s="292"/>
      <c r="M13" s="293"/>
      <c r="N13" s="289">
        <f>SUM(B14:M14)</f>
        <v>76898.637717999998</v>
      </c>
      <c r="P13" s="94"/>
      <c r="Q13" s="99"/>
      <c r="R13" s="99"/>
    </row>
    <row r="14" spans="1:18" s="7" customFormat="1" ht="12" customHeight="1">
      <c r="A14" s="290"/>
      <c r="B14" s="219">
        <v>11328.865458999997</v>
      </c>
      <c r="C14" s="150">
        <v>10389.127527999997</v>
      </c>
      <c r="D14" s="220">
        <v>8249.8964019999985</v>
      </c>
      <c r="E14" s="219">
        <v>5374.8613760000007</v>
      </c>
      <c r="F14" s="150">
        <v>4421.4198070000002</v>
      </c>
      <c r="G14" s="220">
        <v>2667.5452940000005</v>
      </c>
      <c r="H14" s="150">
        <v>2519.9906779999992</v>
      </c>
      <c r="I14" s="150">
        <v>2568.0618769999992</v>
      </c>
      <c r="J14" s="150">
        <v>3276.6734249999995</v>
      </c>
      <c r="K14" s="219">
        <v>6658.5674520000002</v>
      </c>
      <c r="L14" s="150">
        <v>8976.2706859999998</v>
      </c>
      <c r="M14" s="220">
        <v>10467.357733999999</v>
      </c>
      <c r="N14" s="289"/>
      <c r="P14" s="103"/>
    </row>
    <row r="15" spans="1:18" s="7" customFormat="1" ht="12" customHeight="1">
      <c r="A15" s="290" t="s">
        <v>90</v>
      </c>
      <c r="B15" s="291">
        <f>SUM(B16:D16)</f>
        <v>63.517941000001883</v>
      </c>
      <c r="C15" s="292"/>
      <c r="D15" s="293"/>
      <c r="E15" s="291">
        <f>SUM(E16:G16)</f>
        <v>53.29880399999729</v>
      </c>
      <c r="F15" s="292"/>
      <c r="G15" s="293"/>
      <c r="H15" s="292">
        <f>SUM(H16:J16)</f>
        <v>62.15550400000393</v>
      </c>
      <c r="I15" s="292"/>
      <c r="J15" s="292"/>
      <c r="K15" s="291">
        <f>SUM(K16:M16)</f>
        <v>75.661230999995496</v>
      </c>
      <c r="L15" s="292"/>
      <c r="M15" s="293"/>
      <c r="N15" s="289">
        <f>SUM(B16:M16)</f>
        <v>254.6334799999986</v>
      </c>
      <c r="P15" s="96"/>
    </row>
    <row r="16" spans="1:18" s="7" customFormat="1" ht="12" customHeight="1">
      <c r="A16" s="290"/>
      <c r="B16" s="219">
        <v>19.016051000002335</v>
      </c>
      <c r="C16" s="150">
        <v>30.781567999998515</v>
      </c>
      <c r="D16" s="220">
        <v>13.720322000001033</v>
      </c>
      <c r="E16" s="219">
        <v>16.47020099999645</v>
      </c>
      <c r="F16" s="150">
        <v>17.080321999999796</v>
      </c>
      <c r="G16" s="220">
        <v>19.748281000001043</v>
      </c>
      <c r="H16" s="150">
        <v>16.783203000001777</v>
      </c>
      <c r="I16" s="150">
        <v>17.980813999999555</v>
      </c>
      <c r="J16" s="150">
        <v>27.391487000002599</v>
      </c>
      <c r="K16" s="219">
        <v>40.265113999997084</v>
      </c>
      <c r="L16" s="150">
        <v>20.531390999993164</v>
      </c>
      <c r="M16" s="220">
        <v>14.864726000005248</v>
      </c>
      <c r="N16" s="289"/>
      <c r="P16" s="103"/>
    </row>
    <row r="17" spans="1:14" s="68" customFormat="1" ht="11.25">
      <c r="A17" s="15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</row>
    <row r="18" spans="1:14">
      <c r="A18" s="89" t="str">
        <f>A5</f>
        <v>Výroba tepla brutto</v>
      </c>
      <c r="B18" s="90">
        <f t="shared" ref="B18:M18" si="0">B6</f>
        <v>17745.776560999995</v>
      </c>
      <c r="C18" s="90">
        <f t="shared" si="0"/>
        <v>16038.328061999999</v>
      </c>
      <c r="D18" s="90">
        <f t="shared" si="0"/>
        <v>13861.265348000003</v>
      </c>
      <c r="E18" s="90">
        <f t="shared" si="0"/>
        <v>10106.757086999998</v>
      </c>
      <c r="F18" s="90">
        <f t="shared" si="0"/>
        <v>9051.9905500000023</v>
      </c>
      <c r="G18" s="90">
        <f t="shared" si="0"/>
        <v>6799.4234669999996</v>
      </c>
      <c r="H18" s="90">
        <f t="shared" si="0"/>
        <v>6680.0277489999989</v>
      </c>
      <c r="I18" s="90">
        <f t="shared" si="0"/>
        <v>6695.8361810000006</v>
      </c>
      <c r="J18" s="90">
        <f t="shared" si="0"/>
        <v>7580.614136000002</v>
      </c>
      <c r="K18" s="90">
        <f t="shared" si="0"/>
        <v>11523.335009999997</v>
      </c>
      <c r="L18" s="90">
        <f t="shared" si="0"/>
        <v>14526.616442999999</v>
      </c>
      <c r="M18" s="90">
        <f t="shared" si="0"/>
        <v>16360.866001000002</v>
      </c>
    </row>
    <row r="19" spans="1:14">
      <c r="A19" s="10" t="str">
        <f>A7</f>
        <v xml:space="preserve">Technologická vlastní spotřeba tepla </v>
      </c>
      <c r="B19" s="23">
        <f t="shared" ref="B19:M19" si="1">-B8</f>
        <v>-956.36538699999949</v>
      </c>
      <c r="C19" s="23">
        <f t="shared" si="1"/>
        <v>-869.93253600000048</v>
      </c>
      <c r="D19" s="23">
        <f t="shared" si="1"/>
        <v>-884.69605399999921</v>
      </c>
      <c r="E19" s="23">
        <f t="shared" si="1"/>
        <v>-624.52181500000029</v>
      </c>
      <c r="F19" s="23">
        <f t="shared" si="1"/>
        <v>-609.67336399999999</v>
      </c>
      <c r="G19" s="23">
        <f t="shared" si="1"/>
        <v>-544.22251899999935</v>
      </c>
      <c r="H19" s="23">
        <f t="shared" si="1"/>
        <v>-579.87542699999892</v>
      </c>
      <c r="I19" s="23">
        <f t="shared" si="1"/>
        <v>-562.66035200000044</v>
      </c>
      <c r="J19" s="23">
        <f t="shared" si="1"/>
        <v>-576.5928030000008</v>
      </c>
      <c r="K19" s="23">
        <f t="shared" si="1"/>
        <v>-564.45473200000004</v>
      </c>
      <c r="L19" s="23">
        <f t="shared" si="1"/>
        <v>-648.3909010000001</v>
      </c>
      <c r="M19" s="23">
        <f t="shared" si="1"/>
        <v>-768.14087300000097</v>
      </c>
    </row>
    <row r="20" spans="1:14">
      <c r="A20" s="10" t="str">
        <f>A9</f>
        <v>Ztráty</v>
      </c>
      <c r="B20" s="90">
        <f t="shared" ref="B20:M20" si="2">-B10</f>
        <v>-1201.7478490000003</v>
      </c>
      <c r="C20" s="90">
        <f t="shared" si="2"/>
        <v>-1088.2453500000011</v>
      </c>
      <c r="D20" s="90">
        <f t="shared" si="2"/>
        <v>-1114.14474</v>
      </c>
      <c r="E20" s="90">
        <f t="shared" si="2"/>
        <v>-940.87509599999976</v>
      </c>
      <c r="F20" s="90">
        <f t="shared" si="2"/>
        <v>-893.97092800000007</v>
      </c>
      <c r="G20" s="90">
        <f t="shared" si="2"/>
        <v>-802.39116700000011</v>
      </c>
      <c r="H20" s="90">
        <f t="shared" si="2"/>
        <v>-769.62352599999974</v>
      </c>
      <c r="I20" s="90">
        <f t="shared" si="2"/>
        <v>-785.99474499999963</v>
      </c>
      <c r="J20" s="90">
        <f t="shared" si="2"/>
        <v>-828.21220999999969</v>
      </c>
      <c r="K20" s="90">
        <f t="shared" si="2"/>
        <v>-1029.0295640000002</v>
      </c>
      <c r="L20" s="90">
        <f t="shared" si="2"/>
        <v>-1112.0506670000004</v>
      </c>
      <c r="M20" s="90">
        <f t="shared" si="2"/>
        <v>-1156.9690259999993</v>
      </c>
      <c r="N20" s="8"/>
    </row>
    <row r="21" spans="1:14">
      <c r="A21" s="10" t="str">
        <f>A11</f>
        <v>Vlastní spotřeba tepla</v>
      </c>
      <c r="B21" s="23">
        <f>-B12</f>
        <v>-4239.7818149999985</v>
      </c>
      <c r="C21" s="23">
        <f t="shared" ref="C21:M21" si="3">-C12</f>
        <v>-3660.2410800000011</v>
      </c>
      <c r="D21" s="23">
        <f t="shared" si="3"/>
        <v>-3598.8078300000043</v>
      </c>
      <c r="E21" s="23">
        <f t="shared" si="3"/>
        <v>-3150.0285990000007</v>
      </c>
      <c r="F21" s="23">
        <f t="shared" si="3"/>
        <v>-3109.8461290000018</v>
      </c>
      <c r="G21" s="23">
        <f t="shared" si="3"/>
        <v>-2765.5162059999993</v>
      </c>
      <c r="H21" s="23">
        <f t="shared" si="3"/>
        <v>-2793.7549149999995</v>
      </c>
      <c r="I21" s="23">
        <f t="shared" si="3"/>
        <v>-2761.1383930000011</v>
      </c>
      <c r="J21" s="23">
        <f t="shared" si="3"/>
        <v>-2871.7442109999997</v>
      </c>
      <c r="K21" s="23">
        <f t="shared" si="3"/>
        <v>-3231.0181479999987</v>
      </c>
      <c r="L21" s="23">
        <f t="shared" si="3"/>
        <v>-3769.3727980000035</v>
      </c>
      <c r="M21" s="23">
        <f t="shared" si="3"/>
        <v>-3953.5336419999994</v>
      </c>
      <c r="N21" s="8"/>
    </row>
    <row r="22" spans="1:14">
      <c r="A22" s="10" t="str">
        <f>A13</f>
        <v>Dodávky tepla</v>
      </c>
      <c r="B22" s="23">
        <f t="shared" ref="B22:M22" si="4">-B14</f>
        <v>-11328.865458999997</v>
      </c>
      <c r="C22" s="23">
        <f t="shared" si="4"/>
        <v>-10389.127527999997</v>
      </c>
      <c r="D22" s="23">
        <f t="shared" si="4"/>
        <v>-8249.8964019999985</v>
      </c>
      <c r="E22" s="23">
        <f t="shared" si="4"/>
        <v>-5374.8613760000007</v>
      </c>
      <c r="F22" s="23">
        <f t="shared" si="4"/>
        <v>-4421.4198070000002</v>
      </c>
      <c r="G22" s="23">
        <f t="shared" si="4"/>
        <v>-2667.5452940000005</v>
      </c>
      <c r="H22" s="23">
        <f t="shared" si="4"/>
        <v>-2519.9906779999992</v>
      </c>
      <c r="I22" s="23">
        <f t="shared" si="4"/>
        <v>-2568.0618769999992</v>
      </c>
      <c r="J22" s="23">
        <f t="shared" si="4"/>
        <v>-3276.6734249999995</v>
      </c>
      <c r="K22" s="23">
        <f t="shared" si="4"/>
        <v>-6658.5674520000002</v>
      </c>
      <c r="L22" s="23">
        <f t="shared" si="4"/>
        <v>-8976.2706859999998</v>
      </c>
      <c r="M22" s="23">
        <f t="shared" si="4"/>
        <v>-10467.357733999999</v>
      </c>
    </row>
    <row r="23" spans="1:14">
      <c r="A23" s="10" t="str">
        <f>A15</f>
        <v>Bilanční rozdíl</v>
      </c>
      <c r="B23" s="23">
        <f t="shared" ref="B23:M23" si="5">-B16</f>
        <v>-19.016051000002335</v>
      </c>
      <c r="C23" s="23">
        <f t="shared" si="5"/>
        <v>-30.781567999998515</v>
      </c>
      <c r="D23" s="23">
        <f t="shared" si="5"/>
        <v>-13.720322000001033</v>
      </c>
      <c r="E23" s="23">
        <f t="shared" si="5"/>
        <v>-16.47020099999645</v>
      </c>
      <c r="F23" s="23">
        <f t="shared" si="5"/>
        <v>-17.080321999999796</v>
      </c>
      <c r="G23" s="23">
        <f t="shared" si="5"/>
        <v>-19.748281000001043</v>
      </c>
      <c r="H23" s="23">
        <f t="shared" si="5"/>
        <v>-16.783203000001777</v>
      </c>
      <c r="I23" s="23">
        <f t="shared" si="5"/>
        <v>-17.980813999999555</v>
      </c>
      <c r="J23" s="23">
        <f t="shared" si="5"/>
        <v>-27.391487000002599</v>
      </c>
      <c r="K23" s="23">
        <f t="shared" si="5"/>
        <v>-40.265113999997084</v>
      </c>
      <c r="L23" s="23">
        <f t="shared" si="5"/>
        <v>-20.531390999993164</v>
      </c>
      <c r="M23" s="23">
        <f t="shared" si="5"/>
        <v>-14.864726000005248</v>
      </c>
    </row>
    <row r="42" spans="1:4">
      <c r="A42" s="93"/>
      <c r="B42" s="96"/>
      <c r="C42" s="94"/>
      <c r="D42" s="94"/>
    </row>
    <row r="43" spans="1:4">
      <c r="B43" s="94"/>
      <c r="C43" s="94"/>
      <c r="D43" s="94"/>
    </row>
    <row r="44" spans="1:4">
      <c r="B44" s="94"/>
      <c r="C44" s="94"/>
      <c r="D44" s="94"/>
    </row>
  </sheetData>
  <mergeCells count="42">
    <mergeCell ref="N15:N16"/>
    <mergeCell ref="A15:A16"/>
    <mergeCell ref="B15:D15"/>
    <mergeCell ref="E15:G15"/>
    <mergeCell ref="H15:J15"/>
    <mergeCell ref="K15:M15"/>
    <mergeCell ref="N9:N10"/>
    <mergeCell ref="N13:N14"/>
    <mergeCell ref="A11:A12"/>
    <mergeCell ref="B11:D11"/>
    <mergeCell ref="E11:G11"/>
    <mergeCell ref="H11:J11"/>
    <mergeCell ref="K11:M11"/>
    <mergeCell ref="H13:J13"/>
    <mergeCell ref="K13:M13"/>
    <mergeCell ref="N11:N12"/>
    <mergeCell ref="H7:J7"/>
    <mergeCell ref="K7:M7"/>
    <mergeCell ref="A13:A14"/>
    <mergeCell ref="B13:D13"/>
    <mergeCell ref="E13:G13"/>
    <mergeCell ref="E9:G9"/>
    <mergeCell ref="H9:J9"/>
    <mergeCell ref="K9:M9"/>
    <mergeCell ref="A9:A10"/>
    <mergeCell ref="B9:D9"/>
    <mergeCell ref="N7:N8"/>
    <mergeCell ref="A7:A8"/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B7:D7"/>
    <mergeCell ref="E7:G7"/>
  </mergeCells>
  <phoneticPr fontId="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/>
  <dimension ref="A1:U40"/>
  <sheetViews>
    <sheetView showGridLines="0" zoomScaleNormal="100" zoomScaleSheetLayoutView="100" workbookViewId="0">
      <selection activeCell="N10" sqref="N10"/>
    </sheetView>
  </sheetViews>
  <sheetFormatPr defaultColWidth="9.140625" defaultRowHeight="12"/>
  <cols>
    <col min="1" max="1" width="30.85546875" style="60" customWidth="1"/>
    <col min="2" max="13" width="8.5703125" style="60" customWidth="1"/>
    <col min="14" max="14" width="10.42578125" style="60" customWidth="1"/>
    <col min="15" max="15" width="8.42578125" style="60" customWidth="1"/>
    <col min="16" max="16" width="11.42578125" style="60" bestFit="1" customWidth="1"/>
    <col min="17" max="16384" width="9.140625" style="60"/>
  </cols>
  <sheetData>
    <row r="1" spans="1:21" ht="20.25">
      <c r="A1" s="137" t="s">
        <v>240</v>
      </c>
      <c r="N1" s="190" t="str">
        <f>'3'!N1</f>
        <v>IV. čtvrtletí 2023</v>
      </c>
    </row>
    <row r="2" spans="1:21" s="67" customFormat="1" ht="18">
      <c r="A2" s="187" t="s">
        <v>241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1" ht="6" customHeight="1">
      <c r="A3" s="7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21">
      <c r="A4" s="294">
        <v>2025</v>
      </c>
      <c r="B4" s="295" t="s">
        <v>42</v>
      </c>
      <c r="C4" s="296"/>
      <c r="D4" s="297"/>
      <c r="E4" s="296" t="s">
        <v>43</v>
      </c>
      <c r="F4" s="296"/>
      <c r="G4" s="296"/>
      <c r="H4" s="295" t="s">
        <v>44</v>
      </c>
      <c r="I4" s="296"/>
      <c r="J4" s="297"/>
      <c r="K4" s="295" t="s">
        <v>45</v>
      </c>
      <c r="L4" s="296"/>
      <c r="M4" s="297"/>
      <c r="N4" s="169" t="s">
        <v>7</v>
      </c>
    </row>
    <row r="5" spans="1:21">
      <c r="A5" s="294"/>
      <c r="B5" s="217" t="s">
        <v>8</v>
      </c>
      <c r="C5" s="154" t="s">
        <v>9</v>
      </c>
      <c r="D5" s="218" t="s">
        <v>10</v>
      </c>
      <c r="E5" s="154" t="s">
        <v>11</v>
      </c>
      <c r="F5" s="154" t="s">
        <v>12</v>
      </c>
      <c r="G5" s="154" t="s">
        <v>13</v>
      </c>
      <c r="H5" s="217" t="s">
        <v>14</v>
      </c>
      <c r="I5" s="154" t="s">
        <v>15</v>
      </c>
      <c r="J5" s="218" t="s">
        <v>16</v>
      </c>
      <c r="K5" s="217" t="s">
        <v>17</v>
      </c>
      <c r="L5" s="154" t="s">
        <v>18</v>
      </c>
      <c r="M5" s="218" t="s">
        <v>19</v>
      </c>
      <c r="N5" s="155"/>
    </row>
    <row r="6" spans="1:21">
      <c r="A6" s="299" t="s">
        <v>59</v>
      </c>
      <c r="B6" s="300">
        <f>SUM(B7:D7)</f>
        <v>47645.369970999993</v>
      </c>
      <c r="C6" s="301"/>
      <c r="D6" s="302"/>
      <c r="E6" s="301">
        <f>SUM(E7:G7)</f>
        <v>25958.171104000001</v>
      </c>
      <c r="F6" s="301"/>
      <c r="G6" s="301"/>
      <c r="H6" s="300">
        <f>SUM(H7:J7)</f>
        <v>20956.478066000003</v>
      </c>
      <c r="I6" s="301"/>
      <c r="J6" s="302"/>
      <c r="K6" s="300">
        <f>SUM(K7:M7)</f>
        <v>42410.817453999996</v>
      </c>
      <c r="L6" s="301"/>
      <c r="M6" s="302"/>
      <c r="N6" s="289">
        <f>SUM(N8:N23)</f>
        <v>136970.83659499997</v>
      </c>
      <c r="Q6" s="102"/>
      <c r="S6" s="38"/>
    </row>
    <row r="7" spans="1:21">
      <c r="A7" s="299"/>
      <c r="B7" s="221">
        <f t="shared" ref="B7:M7" si="0">SUM(B8:B23)</f>
        <v>17745.776560999995</v>
      </c>
      <c r="C7" s="153">
        <f t="shared" si="0"/>
        <v>16038.328061999999</v>
      </c>
      <c r="D7" s="222">
        <f t="shared" si="0"/>
        <v>13861.265348000003</v>
      </c>
      <c r="E7" s="153">
        <f t="shared" si="0"/>
        <v>10106.757086999998</v>
      </c>
      <c r="F7" s="153">
        <f t="shared" si="0"/>
        <v>9051.9905500000023</v>
      </c>
      <c r="G7" s="153">
        <f t="shared" si="0"/>
        <v>6799.4234669999996</v>
      </c>
      <c r="H7" s="221">
        <f t="shared" si="0"/>
        <v>6680.0277489999989</v>
      </c>
      <c r="I7" s="153">
        <f t="shared" si="0"/>
        <v>6695.8361810000006</v>
      </c>
      <c r="J7" s="222">
        <f t="shared" si="0"/>
        <v>7580.614136000002</v>
      </c>
      <c r="K7" s="221">
        <f t="shared" si="0"/>
        <v>11523.335009999997</v>
      </c>
      <c r="L7" s="153">
        <f t="shared" si="0"/>
        <v>14526.616442999999</v>
      </c>
      <c r="M7" s="222">
        <f t="shared" si="0"/>
        <v>16360.866001000002</v>
      </c>
      <c r="N7" s="289"/>
      <c r="Q7" s="102"/>
    </row>
    <row r="8" spans="1:21">
      <c r="A8" s="128" t="s">
        <v>40</v>
      </c>
      <c r="B8" s="219">
        <v>2884.6720449999998</v>
      </c>
      <c r="C8" s="150">
        <v>2779.4443480000004</v>
      </c>
      <c r="D8" s="220">
        <v>2838.7040899999997</v>
      </c>
      <c r="E8" s="150">
        <v>2270.4772940000003</v>
      </c>
      <c r="F8" s="150">
        <v>2330.8248069999995</v>
      </c>
      <c r="G8" s="150">
        <v>1959.948879999999</v>
      </c>
      <c r="H8" s="219">
        <v>1842.7037769999997</v>
      </c>
      <c r="I8" s="150">
        <v>1820.9692910000006</v>
      </c>
      <c r="J8" s="220">
        <v>1892.191605</v>
      </c>
      <c r="K8" s="219">
        <v>2015.2235999999994</v>
      </c>
      <c r="L8" s="150">
        <v>2786.5190320000006</v>
      </c>
      <c r="M8" s="220">
        <v>2997.6550369999995</v>
      </c>
      <c r="N8" s="150">
        <f t="shared" ref="N8:N23" si="1">SUM(B8:M8)</f>
        <v>28419.333805999995</v>
      </c>
      <c r="P8" s="94"/>
      <c r="Q8" s="102"/>
      <c r="R8" s="102"/>
      <c r="S8" s="38"/>
      <c r="T8" s="102"/>
      <c r="U8" s="96"/>
    </row>
    <row r="9" spans="1:21">
      <c r="A9" s="128" t="s">
        <v>39</v>
      </c>
      <c r="B9" s="219">
        <v>420.98392699999971</v>
      </c>
      <c r="C9" s="150">
        <v>374.7775620000001</v>
      </c>
      <c r="D9" s="220">
        <v>381.69537400000024</v>
      </c>
      <c r="E9" s="150">
        <v>333.12884899999966</v>
      </c>
      <c r="F9" s="150">
        <v>320.40706899999981</v>
      </c>
      <c r="G9" s="150">
        <v>270.83901400000013</v>
      </c>
      <c r="H9" s="219">
        <v>276.6304350000002</v>
      </c>
      <c r="I9" s="150">
        <v>278.72581800000023</v>
      </c>
      <c r="J9" s="220">
        <v>286.13096799999988</v>
      </c>
      <c r="K9" s="219">
        <v>353.63627099999968</v>
      </c>
      <c r="L9" s="150">
        <v>381.31730699999997</v>
      </c>
      <c r="M9" s="220">
        <v>408.35996199999983</v>
      </c>
      <c r="N9" s="150">
        <f t="shared" si="1"/>
        <v>4086.6325559999996</v>
      </c>
      <c r="P9" s="94"/>
      <c r="Q9" s="102"/>
      <c r="R9" s="102"/>
      <c r="S9" s="38"/>
      <c r="T9" s="102"/>
      <c r="U9" s="96"/>
    </row>
    <row r="10" spans="1:21">
      <c r="A10" s="128" t="s">
        <v>38</v>
      </c>
      <c r="B10" s="219">
        <v>1191.9834470000001</v>
      </c>
      <c r="C10" s="150">
        <v>1068.405988</v>
      </c>
      <c r="D10" s="220">
        <v>843.9918909999999</v>
      </c>
      <c r="E10" s="150">
        <v>535.10350600000004</v>
      </c>
      <c r="F10" s="150">
        <v>389.87119100000001</v>
      </c>
      <c r="G10" s="150">
        <v>238.64380700000004</v>
      </c>
      <c r="H10" s="219">
        <v>218.97862700000002</v>
      </c>
      <c r="I10" s="150">
        <v>309.58034199999997</v>
      </c>
      <c r="J10" s="220">
        <v>353.32003900000001</v>
      </c>
      <c r="K10" s="219">
        <v>704.74515099999996</v>
      </c>
      <c r="L10" s="150">
        <v>864.54262100000005</v>
      </c>
      <c r="M10" s="220">
        <v>885.22837000000015</v>
      </c>
      <c r="N10" s="150">
        <f t="shared" si="1"/>
        <v>7604.39498</v>
      </c>
      <c r="P10" s="94"/>
      <c r="Q10" s="102"/>
      <c r="R10" s="102"/>
      <c r="S10" s="38"/>
      <c r="T10" s="102"/>
      <c r="U10" s="96"/>
    </row>
    <row r="11" spans="1:21">
      <c r="A11" s="128" t="s">
        <v>60</v>
      </c>
      <c r="B11" s="219">
        <v>8.4641999999999999</v>
      </c>
      <c r="C11" s="150">
        <v>6.5362969999999994</v>
      </c>
      <c r="D11" s="220">
        <v>9.5557790000000011</v>
      </c>
      <c r="E11" s="150">
        <v>9.0206859999999995</v>
      </c>
      <c r="F11" s="150">
        <v>7.2004830000000011</v>
      </c>
      <c r="G11" s="150">
        <v>8.978333000000001</v>
      </c>
      <c r="H11" s="219">
        <v>5.1979449999999998</v>
      </c>
      <c r="I11" s="150">
        <v>6.9834749999999994</v>
      </c>
      <c r="J11" s="220">
        <v>5.6043710000000004</v>
      </c>
      <c r="K11" s="219">
        <v>4.938714</v>
      </c>
      <c r="L11" s="150">
        <v>2.7984359999999997</v>
      </c>
      <c r="M11" s="220">
        <v>3.1025699999999996</v>
      </c>
      <c r="N11" s="150">
        <f t="shared" si="1"/>
        <v>78.381288999999995</v>
      </c>
      <c r="P11" s="94"/>
      <c r="Q11" s="102"/>
      <c r="R11" s="102"/>
      <c r="S11" s="38"/>
      <c r="T11" s="102"/>
      <c r="U11" s="96"/>
    </row>
    <row r="12" spans="1:21">
      <c r="A12" s="128" t="s">
        <v>61</v>
      </c>
      <c r="B12" s="219">
        <v>3.5604689999999999</v>
      </c>
      <c r="C12" s="150">
        <v>3.7568569999999997</v>
      </c>
      <c r="D12" s="220">
        <v>3.749441</v>
      </c>
      <c r="E12" s="150">
        <v>4.5263810000000007</v>
      </c>
      <c r="F12" s="150">
        <v>4.7824340000000003</v>
      </c>
      <c r="G12" s="150">
        <v>5.9503699999999986</v>
      </c>
      <c r="H12" s="219">
        <v>5.6208329999999993</v>
      </c>
      <c r="I12" s="150">
        <v>5.2239700000000004</v>
      </c>
      <c r="J12" s="220">
        <v>4.66812</v>
      </c>
      <c r="K12" s="219">
        <v>4.2277399999999998</v>
      </c>
      <c r="L12" s="150">
        <v>2.9491080000000003</v>
      </c>
      <c r="M12" s="220">
        <v>2.9640489999999997</v>
      </c>
      <c r="N12" s="150">
        <f t="shared" si="1"/>
        <v>51.979772000000004</v>
      </c>
      <c r="P12" s="94"/>
      <c r="Q12" s="102"/>
      <c r="R12" s="102"/>
      <c r="S12" s="38"/>
      <c r="T12" s="102"/>
      <c r="U12" s="96"/>
    </row>
    <row r="13" spans="1:21">
      <c r="A13" s="128" t="s">
        <v>62</v>
      </c>
      <c r="B13" s="219">
        <v>0.13239300000000001</v>
      </c>
      <c r="C13" s="150">
        <v>9.1897000000000006E-2</v>
      </c>
      <c r="D13" s="220">
        <v>8.3782999999999996E-2</v>
      </c>
      <c r="E13" s="150">
        <v>0.26817599999999997</v>
      </c>
      <c r="F13" s="150">
        <v>8.1819000000000003E-2</v>
      </c>
      <c r="G13" s="150">
        <v>9.8987999999999993E-2</v>
      </c>
      <c r="H13" s="219">
        <v>8.139600000000001E-2</v>
      </c>
      <c r="I13" s="150">
        <v>8.4158999999999998E-2</v>
      </c>
      <c r="J13" s="220">
        <v>7.3440999999999992E-2</v>
      </c>
      <c r="K13" s="219">
        <v>1.966E-2</v>
      </c>
      <c r="L13" s="150">
        <v>1.0614999999999999E-2</v>
      </c>
      <c r="M13" s="220">
        <v>8.9589999999999999E-3</v>
      </c>
      <c r="N13" s="150">
        <f t="shared" si="1"/>
        <v>1.0352859999999999</v>
      </c>
      <c r="P13" s="94"/>
      <c r="Q13" s="102"/>
      <c r="R13" s="102"/>
      <c r="S13" s="38"/>
      <c r="T13" s="102"/>
      <c r="U13" s="96"/>
    </row>
    <row r="14" spans="1:21">
      <c r="A14" s="128" t="s">
        <v>37</v>
      </c>
      <c r="B14" s="219">
        <v>6729.1287229999989</v>
      </c>
      <c r="C14" s="150">
        <v>6118.3898970000009</v>
      </c>
      <c r="D14" s="220">
        <v>5096.6473250000008</v>
      </c>
      <c r="E14" s="150">
        <v>3504.2354349999996</v>
      </c>
      <c r="F14" s="150">
        <v>2775.3155180000012</v>
      </c>
      <c r="G14" s="150">
        <v>1678.136481</v>
      </c>
      <c r="H14" s="219">
        <v>1648.3997199999999</v>
      </c>
      <c r="I14" s="150">
        <v>1698.3892800000003</v>
      </c>
      <c r="J14" s="220">
        <v>2119.6836610000005</v>
      </c>
      <c r="K14" s="219">
        <v>3906.6535159999999</v>
      </c>
      <c r="L14" s="150">
        <v>5185.0336989999978</v>
      </c>
      <c r="M14" s="220">
        <v>6063.9663700000001</v>
      </c>
      <c r="N14" s="150">
        <f t="shared" si="1"/>
        <v>46523.979625</v>
      </c>
      <c r="P14" s="94"/>
      <c r="Q14" s="102"/>
      <c r="R14" s="102"/>
      <c r="S14" s="38"/>
      <c r="T14" s="102"/>
      <c r="U14" s="96"/>
    </row>
    <row r="15" spans="1:21">
      <c r="A15" s="128" t="s">
        <v>72</v>
      </c>
      <c r="B15" s="219">
        <v>288.73899999999998</v>
      </c>
      <c r="C15" s="150">
        <v>255.24299999999999</v>
      </c>
      <c r="D15" s="220">
        <v>163.875</v>
      </c>
      <c r="E15" s="150">
        <v>121.599</v>
      </c>
      <c r="F15" s="150">
        <v>105.85</v>
      </c>
      <c r="G15" s="150">
        <v>54.954000000000001</v>
      </c>
      <c r="H15" s="219">
        <v>47.25</v>
      </c>
      <c r="I15" s="150">
        <v>28.913</v>
      </c>
      <c r="J15" s="220">
        <v>70.477999999999994</v>
      </c>
      <c r="K15" s="219">
        <v>162.31100000000001</v>
      </c>
      <c r="L15" s="150">
        <v>193.78</v>
      </c>
      <c r="M15" s="220">
        <v>205.114</v>
      </c>
      <c r="N15" s="150">
        <f t="shared" ref="N15" si="2">SUM(B15:M15)</f>
        <v>1698.106</v>
      </c>
      <c r="P15" s="94"/>
      <c r="Q15" s="102"/>
      <c r="R15" s="102"/>
      <c r="S15" s="38"/>
      <c r="T15" s="102"/>
      <c r="U15" s="96"/>
    </row>
    <row r="16" spans="1:21">
      <c r="A16" s="128" t="s">
        <v>36</v>
      </c>
      <c r="B16" s="219">
        <v>0</v>
      </c>
      <c r="C16" s="150">
        <v>0</v>
      </c>
      <c r="D16" s="220">
        <v>0</v>
      </c>
      <c r="E16" s="150">
        <v>0</v>
      </c>
      <c r="F16" s="150">
        <v>0</v>
      </c>
      <c r="G16" s="150">
        <v>0</v>
      </c>
      <c r="H16" s="219">
        <v>0</v>
      </c>
      <c r="I16" s="150">
        <v>0</v>
      </c>
      <c r="J16" s="220">
        <v>0</v>
      </c>
      <c r="K16" s="219">
        <v>0</v>
      </c>
      <c r="L16" s="150">
        <v>0</v>
      </c>
      <c r="M16" s="220">
        <v>0</v>
      </c>
      <c r="N16" s="150">
        <f t="shared" si="1"/>
        <v>0</v>
      </c>
      <c r="P16" s="94"/>
      <c r="Q16" s="102"/>
      <c r="R16" s="102"/>
      <c r="S16" s="38"/>
      <c r="T16" s="102"/>
      <c r="U16" s="96"/>
    </row>
    <row r="17" spans="1:21">
      <c r="A17" s="128" t="s">
        <v>35</v>
      </c>
      <c r="B17" s="219">
        <v>648.98463200000003</v>
      </c>
      <c r="C17" s="150">
        <v>547.10045099999991</v>
      </c>
      <c r="D17" s="220">
        <v>597.28406099999995</v>
      </c>
      <c r="E17" s="150">
        <v>567.25567000000001</v>
      </c>
      <c r="F17" s="150">
        <v>599.20359400000007</v>
      </c>
      <c r="G17" s="150">
        <v>596.60739999999998</v>
      </c>
      <c r="H17" s="219">
        <v>510.80502400000006</v>
      </c>
      <c r="I17" s="150">
        <v>465.378491</v>
      </c>
      <c r="J17" s="220">
        <v>531.62015899999994</v>
      </c>
      <c r="K17" s="219">
        <v>607.96601899999996</v>
      </c>
      <c r="L17" s="150">
        <v>578.68453599999998</v>
      </c>
      <c r="M17" s="220">
        <v>665.68714899999998</v>
      </c>
      <c r="N17" s="150">
        <f t="shared" si="1"/>
        <v>6916.5771860000004</v>
      </c>
      <c r="P17" s="94"/>
      <c r="Q17" s="102"/>
      <c r="R17" s="102"/>
      <c r="S17" s="38"/>
      <c r="T17" s="102"/>
      <c r="U17" s="96"/>
    </row>
    <row r="18" spans="1:21">
      <c r="A18" s="128" t="s">
        <v>34</v>
      </c>
      <c r="B18" s="219">
        <v>2.6741980000000001</v>
      </c>
      <c r="C18" s="150">
        <v>2.8312179999999998</v>
      </c>
      <c r="D18" s="220">
        <v>2.3364059999999998</v>
      </c>
      <c r="E18" s="150">
        <v>0.63553099999999996</v>
      </c>
      <c r="F18" s="150">
        <v>0.673149</v>
      </c>
      <c r="G18" s="150">
        <v>0.58597800000000011</v>
      </c>
      <c r="H18" s="219">
        <v>0.52681200000000006</v>
      </c>
      <c r="I18" s="150">
        <v>0.93281199999999997</v>
      </c>
      <c r="J18" s="220">
        <v>0.525451</v>
      </c>
      <c r="K18" s="219">
        <v>20.510936999999998</v>
      </c>
      <c r="L18" s="150">
        <v>38.462813000000004</v>
      </c>
      <c r="M18" s="220">
        <v>43.518440000000005</v>
      </c>
      <c r="N18" s="150">
        <f t="shared" si="1"/>
        <v>114.21374500000002</v>
      </c>
      <c r="P18" s="94"/>
      <c r="Q18" s="102"/>
      <c r="R18" s="102"/>
      <c r="S18" s="38"/>
      <c r="T18" s="102"/>
      <c r="U18" s="96"/>
    </row>
    <row r="19" spans="1:21">
      <c r="A19" s="128" t="s">
        <v>33</v>
      </c>
      <c r="B19" s="219">
        <v>513.64987899999994</v>
      </c>
      <c r="C19" s="150">
        <v>464.83387399999998</v>
      </c>
      <c r="D19" s="220">
        <v>446.25828799999999</v>
      </c>
      <c r="E19" s="150">
        <v>430.80910299999999</v>
      </c>
      <c r="F19" s="150">
        <v>397.93519600000008</v>
      </c>
      <c r="G19" s="150">
        <v>351.49276799999996</v>
      </c>
      <c r="H19" s="219">
        <v>305.24789600000003</v>
      </c>
      <c r="I19" s="150">
        <v>323.12362899999999</v>
      </c>
      <c r="J19" s="220">
        <v>374.42604400000005</v>
      </c>
      <c r="K19" s="219">
        <v>353.87877199999991</v>
      </c>
      <c r="L19" s="150">
        <v>398.01475499999992</v>
      </c>
      <c r="M19" s="220">
        <v>438.1909</v>
      </c>
      <c r="N19" s="150">
        <f t="shared" si="1"/>
        <v>4797.8611039999996</v>
      </c>
      <c r="P19" s="94"/>
      <c r="Q19" s="102"/>
      <c r="R19" s="102"/>
      <c r="S19" s="38"/>
      <c r="T19" s="102"/>
      <c r="U19" s="96"/>
    </row>
    <row r="20" spans="1:21">
      <c r="A20" s="128" t="s">
        <v>32</v>
      </c>
      <c r="B20" s="219">
        <v>578.51909099999989</v>
      </c>
      <c r="C20" s="150">
        <v>526.12548299999992</v>
      </c>
      <c r="D20" s="220">
        <v>538.77637600000003</v>
      </c>
      <c r="E20" s="150">
        <v>516.67520400000001</v>
      </c>
      <c r="F20" s="150">
        <v>576.87415599999997</v>
      </c>
      <c r="G20" s="150">
        <v>474.60513300000002</v>
      </c>
      <c r="H20" s="219">
        <v>503.12253499999991</v>
      </c>
      <c r="I20" s="150">
        <v>487.66661999999991</v>
      </c>
      <c r="J20" s="220">
        <v>480.49829699999998</v>
      </c>
      <c r="K20" s="219">
        <v>566.45926499999996</v>
      </c>
      <c r="L20" s="150">
        <v>543.75851600000021</v>
      </c>
      <c r="M20" s="220">
        <v>572.6718860000002</v>
      </c>
      <c r="N20" s="150">
        <f t="shared" si="1"/>
        <v>6365.7525619999997</v>
      </c>
      <c r="P20" s="94"/>
      <c r="Q20" s="102"/>
      <c r="R20" s="102"/>
      <c r="S20" s="38"/>
      <c r="T20" s="102"/>
      <c r="U20" s="96"/>
    </row>
    <row r="21" spans="1:21">
      <c r="A21" s="128" t="s">
        <v>3</v>
      </c>
      <c r="B21" s="219">
        <v>0</v>
      </c>
      <c r="C21" s="150">
        <v>0</v>
      </c>
      <c r="D21" s="220">
        <v>0</v>
      </c>
      <c r="E21" s="150">
        <v>0</v>
      </c>
      <c r="F21" s="150">
        <v>0</v>
      </c>
      <c r="G21" s="150">
        <v>0</v>
      </c>
      <c r="H21" s="219">
        <v>0</v>
      </c>
      <c r="I21" s="150">
        <v>0</v>
      </c>
      <c r="J21" s="220">
        <v>0</v>
      </c>
      <c r="K21" s="219">
        <v>0</v>
      </c>
      <c r="L21" s="150">
        <v>0</v>
      </c>
      <c r="M21" s="220">
        <v>0</v>
      </c>
      <c r="N21" s="150">
        <f t="shared" si="1"/>
        <v>0</v>
      </c>
      <c r="P21" s="94"/>
      <c r="Q21" s="102"/>
      <c r="R21" s="102"/>
      <c r="S21" s="38"/>
      <c r="T21" s="102"/>
      <c r="U21" s="96"/>
    </row>
    <row r="22" spans="1:21">
      <c r="A22" s="128" t="s">
        <v>31</v>
      </c>
      <c r="B22" s="219">
        <v>32.961289000000015</v>
      </c>
      <c r="C22" s="150">
        <v>42.233305000000001</v>
      </c>
      <c r="D22" s="220">
        <v>18.468202999999999</v>
      </c>
      <c r="E22" s="150">
        <v>8.8043390000000024</v>
      </c>
      <c r="F22" s="150">
        <v>4.5550240000000004</v>
      </c>
      <c r="G22" s="150">
        <v>11.691682000000002</v>
      </c>
      <c r="H22" s="219">
        <v>6.5153449999999991</v>
      </c>
      <c r="I22" s="150">
        <v>4.086487</v>
      </c>
      <c r="J22" s="220">
        <v>7.8573129999999969</v>
      </c>
      <c r="K22" s="219">
        <v>14.090201999999996</v>
      </c>
      <c r="L22" s="150">
        <v>24.617523999999996</v>
      </c>
      <c r="M22" s="220">
        <v>26.783364000000006</v>
      </c>
      <c r="N22" s="150">
        <f t="shared" si="1"/>
        <v>202.66407700000005</v>
      </c>
      <c r="P22" s="94"/>
      <c r="Q22" s="102"/>
      <c r="R22" s="102"/>
      <c r="S22" s="38"/>
      <c r="T22" s="102"/>
      <c r="U22" s="96"/>
    </row>
    <row r="23" spans="1:21">
      <c r="A23" s="128" t="s">
        <v>30</v>
      </c>
      <c r="B23" s="219">
        <v>4441.3232679999956</v>
      </c>
      <c r="C23" s="150">
        <v>3848.5578849999988</v>
      </c>
      <c r="D23" s="220">
        <v>2919.8393310000024</v>
      </c>
      <c r="E23" s="150">
        <v>1804.217912999999</v>
      </c>
      <c r="F23" s="150">
        <v>1538.4161099999983</v>
      </c>
      <c r="G23" s="150">
        <v>1146.8906330000011</v>
      </c>
      <c r="H23" s="219">
        <v>1308.9474040000007</v>
      </c>
      <c r="I23" s="150">
        <v>1265.7788070000001</v>
      </c>
      <c r="J23" s="220">
        <v>1453.5366670000003</v>
      </c>
      <c r="K23" s="219">
        <v>2808.6741629999997</v>
      </c>
      <c r="L23" s="150">
        <v>3526.1274810000004</v>
      </c>
      <c r="M23" s="220">
        <v>4047.6149450000021</v>
      </c>
      <c r="N23" s="150">
        <f t="shared" si="1"/>
        <v>30109.924606999997</v>
      </c>
      <c r="P23" s="94"/>
      <c r="Q23" s="102"/>
      <c r="R23" s="102"/>
      <c r="S23" s="38"/>
      <c r="T23" s="102"/>
      <c r="U23" s="96"/>
    </row>
    <row r="24" spans="1:21" s="68" customFormat="1" ht="11.25">
      <c r="A24" s="15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"/>
      <c r="P24" s="106"/>
      <c r="Q24" s="106"/>
      <c r="R24" s="106"/>
      <c r="S24" s="106"/>
      <c r="T24" s="106"/>
      <c r="U24" s="109"/>
    </row>
    <row r="25" spans="1:21">
      <c r="A25" s="95" t="s">
        <v>40</v>
      </c>
      <c r="B25" s="23">
        <v>7799.397668999999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21">
      <c r="A26" s="95" t="s">
        <v>39</v>
      </c>
      <c r="B26" s="23">
        <v>1143.3135399999994</v>
      </c>
    </row>
    <row r="27" spans="1:21">
      <c r="A27" s="95" t="s">
        <v>38</v>
      </c>
      <c r="B27" s="23">
        <v>2454.5161420000004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21">
      <c r="A28" s="95" t="s">
        <v>60</v>
      </c>
      <c r="B28" s="23">
        <v>10.83972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1">
      <c r="A29" s="95" t="s">
        <v>61</v>
      </c>
      <c r="B29" s="23">
        <v>10.140896999999999</v>
      </c>
    </row>
    <row r="30" spans="1:21">
      <c r="A30" s="95" t="s">
        <v>62</v>
      </c>
      <c r="B30" s="23">
        <v>3.9233999999999998E-2</v>
      </c>
    </row>
    <row r="31" spans="1:21">
      <c r="A31" s="95" t="s">
        <v>37</v>
      </c>
      <c r="B31" s="23">
        <v>15155.653584999998</v>
      </c>
    </row>
    <row r="32" spans="1:21">
      <c r="A32" s="95" t="s">
        <v>72</v>
      </c>
      <c r="B32" s="23">
        <v>561.20500000000004</v>
      </c>
    </row>
    <row r="33" spans="1:2">
      <c r="A33" s="95" t="s">
        <v>36</v>
      </c>
      <c r="B33" s="23">
        <v>0</v>
      </c>
    </row>
    <row r="34" spans="1:2">
      <c r="A34" s="95" t="s">
        <v>35</v>
      </c>
      <c r="B34" s="23">
        <v>1852.337704</v>
      </c>
    </row>
    <row r="35" spans="1:2">
      <c r="A35" s="95" t="s">
        <v>34</v>
      </c>
      <c r="B35" s="23">
        <v>102.49219000000001</v>
      </c>
    </row>
    <row r="36" spans="1:2">
      <c r="A36" s="95" t="s">
        <v>33</v>
      </c>
      <c r="B36" s="23">
        <v>1190.0844269999998</v>
      </c>
    </row>
    <row r="37" spans="1:2">
      <c r="A37" s="95" t="s">
        <v>32</v>
      </c>
      <c r="B37" s="23">
        <v>1682.8896670000004</v>
      </c>
    </row>
    <row r="38" spans="1:2">
      <c r="A38" s="95" t="s">
        <v>3</v>
      </c>
      <c r="B38" s="23">
        <v>0</v>
      </c>
    </row>
    <row r="39" spans="1:2">
      <c r="A39" s="95" t="s">
        <v>31</v>
      </c>
      <c r="B39" s="23">
        <v>65.49109</v>
      </c>
    </row>
    <row r="40" spans="1:2">
      <c r="A40" s="95" t="s">
        <v>30</v>
      </c>
      <c r="B40" s="23">
        <v>10382.416589000002</v>
      </c>
    </row>
  </sheetData>
  <mergeCells count="11">
    <mergeCell ref="N6:N7"/>
    <mergeCell ref="A6:A7"/>
    <mergeCell ref="B6:D6"/>
    <mergeCell ref="E6:G6"/>
    <mergeCell ref="H6:J6"/>
    <mergeCell ref="K6:M6"/>
    <mergeCell ref="A4:A5"/>
    <mergeCell ref="B4:D4"/>
    <mergeCell ref="E4:G4"/>
    <mergeCell ref="H4:J4"/>
    <mergeCell ref="K4:M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/>
  <dimension ref="A1:U35"/>
  <sheetViews>
    <sheetView showGridLines="0" zoomScaleNormal="100" zoomScaleSheetLayoutView="100" workbookViewId="0">
      <selection activeCell="P12" sqref="P12"/>
    </sheetView>
  </sheetViews>
  <sheetFormatPr defaultColWidth="9.140625" defaultRowHeight="12"/>
  <cols>
    <col min="1" max="1" width="18.85546875" style="7" customWidth="1"/>
    <col min="2" max="13" width="9.5703125" style="7" customWidth="1"/>
    <col min="14" max="14" width="10.42578125" style="7" customWidth="1"/>
    <col min="15" max="16384" width="9.140625" style="7"/>
  </cols>
  <sheetData>
    <row r="1" spans="1:21" ht="18">
      <c r="A1" s="187" t="s">
        <v>242</v>
      </c>
      <c r="N1" s="190" t="str">
        <f>'3'!N1</f>
        <v>IV. čtvrtletí 2023</v>
      </c>
    </row>
    <row r="2" spans="1:21" ht="6" customHeight="1"/>
    <row r="3" spans="1:21">
      <c r="A3" s="294">
        <v>2025</v>
      </c>
      <c r="B3" s="295" t="s">
        <v>42</v>
      </c>
      <c r="C3" s="296"/>
      <c r="D3" s="297"/>
      <c r="E3" s="295" t="s">
        <v>43</v>
      </c>
      <c r="F3" s="296"/>
      <c r="G3" s="297"/>
      <c r="H3" s="295" t="s">
        <v>44</v>
      </c>
      <c r="I3" s="296"/>
      <c r="J3" s="297"/>
      <c r="K3" s="295" t="s">
        <v>45</v>
      </c>
      <c r="L3" s="296"/>
      <c r="M3" s="297"/>
      <c r="N3" s="169" t="s">
        <v>7</v>
      </c>
    </row>
    <row r="4" spans="1:21">
      <c r="A4" s="294"/>
      <c r="B4" s="217" t="s">
        <v>8</v>
      </c>
      <c r="C4" s="154" t="s">
        <v>9</v>
      </c>
      <c r="D4" s="218" t="s">
        <v>10</v>
      </c>
      <c r="E4" s="217" t="s">
        <v>11</v>
      </c>
      <c r="F4" s="154" t="s">
        <v>12</v>
      </c>
      <c r="G4" s="218" t="s">
        <v>13</v>
      </c>
      <c r="H4" s="217" t="s">
        <v>14</v>
      </c>
      <c r="I4" s="154" t="s">
        <v>15</v>
      </c>
      <c r="J4" s="218" t="s">
        <v>16</v>
      </c>
      <c r="K4" s="217" t="s">
        <v>17</v>
      </c>
      <c r="L4" s="154" t="s">
        <v>18</v>
      </c>
      <c r="M4" s="218" t="s">
        <v>19</v>
      </c>
      <c r="N4" s="155"/>
    </row>
    <row r="5" spans="1:21">
      <c r="A5" s="299" t="s">
        <v>59</v>
      </c>
      <c r="B5" s="300">
        <f>SUM(B6:D6)</f>
        <v>47645.372871</v>
      </c>
      <c r="C5" s="301"/>
      <c r="D5" s="302"/>
      <c r="E5" s="300">
        <f t="shared" ref="E5" si="0">SUM(E6:G6)</f>
        <v>25958.175803999999</v>
      </c>
      <c r="F5" s="301"/>
      <c r="G5" s="302"/>
      <c r="H5" s="300">
        <f t="shared" ref="H5" si="1">SUM(H6:J6)</f>
        <v>20956.478066</v>
      </c>
      <c r="I5" s="301"/>
      <c r="J5" s="302"/>
      <c r="K5" s="300">
        <f t="shared" ref="K5" si="2">SUM(K6:M6)</f>
        <v>42410.817453999996</v>
      </c>
      <c r="L5" s="301"/>
      <c r="M5" s="302"/>
      <c r="N5" s="289">
        <f>SUM(N7:N20)</f>
        <v>136970.84419499998</v>
      </c>
    </row>
    <row r="6" spans="1:21">
      <c r="A6" s="299"/>
      <c r="B6" s="221">
        <f>SUM(B7:B20)</f>
        <v>17745.776560999999</v>
      </c>
      <c r="C6" s="153">
        <f t="shared" ref="C6:M6" si="3">SUM(C7:C20)</f>
        <v>16038.328061999999</v>
      </c>
      <c r="D6" s="222">
        <f t="shared" si="3"/>
        <v>13861.268248000002</v>
      </c>
      <c r="E6" s="221">
        <f t="shared" si="3"/>
        <v>10106.757087</v>
      </c>
      <c r="F6" s="153">
        <f t="shared" si="3"/>
        <v>9051.9905500000004</v>
      </c>
      <c r="G6" s="222">
        <f t="shared" si="3"/>
        <v>6799.4281669999991</v>
      </c>
      <c r="H6" s="221">
        <f t="shared" si="3"/>
        <v>6680.0277489999999</v>
      </c>
      <c r="I6" s="153">
        <f t="shared" si="3"/>
        <v>6695.8361810000006</v>
      </c>
      <c r="J6" s="222">
        <f t="shared" si="3"/>
        <v>7580.6141360000001</v>
      </c>
      <c r="K6" s="221">
        <f t="shared" si="3"/>
        <v>11523.335010000001</v>
      </c>
      <c r="L6" s="153">
        <f t="shared" si="3"/>
        <v>14526.616442999997</v>
      </c>
      <c r="M6" s="222">
        <f t="shared" si="3"/>
        <v>16360.866000999999</v>
      </c>
      <c r="N6" s="289"/>
      <c r="P6" s="60"/>
      <c r="Q6" s="60"/>
      <c r="R6" s="60"/>
      <c r="S6" s="60"/>
      <c r="T6" s="60"/>
    </row>
    <row r="7" spans="1:21">
      <c r="A7" s="128" t="s">
        <v>128</v>
      </c>
      <c r="B7" s="219">
        <v>698.44083899999976</v>
      </c>
      <c r="C7" s="150">
        <v>644.06568200000015</v>
      </c>
      <c r="D7" s="220">
        <v>533.70728300000007</v>
      </c>
      <c r="E7" s="219">
        <v>350.22648999999996</v>
      </c>
      <c r="F7" s="150">
        <v>278.73124899999999</v>
      </c>
      <c r="G7" s="220">
        <v>212.67398999999989</v>
      </c>
      <c r="H7" s="219">
        <v>209.35098999999997</v>
      </c>
      <c r="I7" s="150">
        <v>219.42076000000003</v>
      </c>
      <c r="J7" s="220">
        <v>201.22339300000002</v>
      </c>
      <c r="K7" s="219">
        <v>410.82234299999999</v>
      </c>
      <c r="L7" s="150">
        <v>529.62223899999992</v>
      </c>
      <c r="M7" s="220">
        <v>644.35591700000009</v>
      </c>
      <c r="N7" s="150">
        <f>SUM(B7:M7)</f>
        <v>4932.6411749999997</v>
      </c>
      <c r="P7" s="38"/>
      <c r="Q7" s="102"/>
      <c r="R7" s="102"/>
      <c r="S7" s="102"/>
      <c r="T7" s="102"/>
      <c r="U7" s="96"/>
    </row>
    <row r="8" spans="1:21">
      <c r="A8" s="128" t="s">
        <v>99</v>
      </c>
      <c r="B8" s="219">
        <v>936.72401600000001</v>
      </c>
      <c r="C8" s="150">
        <v>833.5423770000001</v>
      </c>
      <c r="D8" s="220">
        <v>696.3331010000004</v>
      </c>
      <c r="E8" s="219">
        <v>491.49215099999992</v>
      </c>
      <c r="F8" s="150">
        <v>405.89907300000016</v>
      </c>
      <c r="G8" s="220">
        <v>262.30632800000006</v>
      </c>
      <c r="H8" s="219">
        <v>254.75568800000011</v>
      </c>
      <c r="I8" s="150">
        <v>252.33158400000005</v>
      </c>
      <c r="J8" s="220">
        <v>306.3477289999999</v>
      </c>
      <c r="K8" s="219">
        <v>587.47672899999975</v>
      </c>
      <c r="L8" s="150">
        <v>725.95683099999985</v>
      </c>
      <c r="M8" s="220">
        <v>852.60708099999977</v>
      </c>
      <c r="N8" s="150">
        <f t="shared" ref="N8:N20" si="4">SUM(B8:M8)</f>
        <v>6605.7726880000009</v>
      </c>
      <c r="P8" s="38"/>
      <c r="Q8" s="102"/>
      <c r="R8" s="102"/>
      <c r="S8" s="102"/>
      <c r="T8" s="102"/>
      <c r="U8" s="96"/>
    </row>
    <row r="9" spans="1:21">
      <c r="A9" s="128" t="s">
        <v>100</v>
      </c>
      <c r="B9" s="219">
        <v>1104.6258749999995</v>
      </c>
      <c r="C9" s="150">
        <v>916.73965499999986</v>
      </c>
      <c r="D9" s="220">
        <v>673.57453199999975</v>
      </c>
      <c r="E9" s="219">
        <v>479.60622999999993</v>
      </c>
      <c r="F9" s="150">
        <v>393.79577200000011</v>
      </c>
      <c r="G9" s="220">
        <v>265.97560700000014</v>
      </c>
      <c r="H9" s="219">
        <v>255.81082999999992</v>
      </c>
      <c r="I9" s="150">
        <v>261.67674</v>
      </c>
      <c r="J9" s="220">
        <v>315.281747</v>
      </c>
      <c r="K9" s="219">
        <v>562.40717799999982</v>
      </c>
      <c r="L9" s="150">
        <v>789.87841000000003</v>
      </c>
      <c r="M9" s="220">
        <v>924.34832999999992</v>
      </c>
      <c r="N9" s="150">
        <f t="shared" si="4"/>
        <v>6943.7209059999986</v>
      </c>
      <c r="P9" s="38"/>
      <c r="Q9" s="102"/>
      <c r="R9" s="102"/>
      <c r="S9" s="102"/>
      <c r="T9" s="102"/>
      <c r="U9" s="96"/>
    </row>
    <row r="10" spans="1:21">
      <c r="A10" s="128" t="s">
        <v>101</v>
      </c>
      <c r="B10" s="219">
        <v>758.77138500000012</v>
      </c>
      <c r="C10" s="150">
        <v>684.8153100000003</v>
      </c>
      <c r="D10" s="220">
        <v>631.456276</v>
      </c>
      <c r="E10" s="219">
        <v>427.43523199999993</v>
      </c>
      <c r="F10" s="150">
        <v>380.71513599999997</v>
      </c>
      <c r="G10" s="220">
        <v>273.39528999999993</v>
      </c>
      <c r="H10" s="219">
        <v>221.53971900000005</v>
      </c>
      <c r="I10" s="150">
        <v>249.79046900000006</v>
      </c>
      <c r="J10" s="220">
        <v>328.62217399999997</v>
      </c>
      <c r="K10" s="219">
        <v>508.4755760000001</v>
      </c>
      <c r="L10" s="150">
        <v>610.43090799999993</v>
      </c>
      <c r="M10" s="220">
        <v>655.65646600000002</v>
      </c>
      <c r="N10" s="150">
        <f t="shared" si="4"/>
        <v>5731.1039410000003</v>
      </c>
      <c r="P10" s="38"/>
      <c r="Q10" s="102"/>
      <c r="R10" s="102"/>
      <c r="S10" s="102"/>
      <c r="T10" s="102"/>
      <c r="U10" s="96"/>
    </row>
    <row r="11" spans="1:21">
      <c r="A11" s="128" t="s">
        <v>127</v>
      </c>
      <c r="B11" s="219">
        <v>494.90838000000025</v>
      </c>
      <c r="C11" s="150">
        <v>443.45540400000027</v>
      </c>
      <c r="D11" s="220">
        <v>377.30546100000015</v>
      </c>
      <c r="E11" s="219">
        <v>277.70962700000001</v>
      </c>
      <c r="F11" s="150">
        <v>244.40352500000003</v>
      </c>
      <c r="G11" s="220">
        <v>173.79511199999999</v>
      </c>
      <c r="H11" s="219">
        <v>152.59882899999991</v>
      </c>
      <c r="I11" s="150">
        <v>152.428088</v>
      </c>
      <c r="J11" s="220">
        <v>160.45513299999999</v>
      </c>
      <c r="K11" s="219">
        <v>285.86895299999998</v>
      </c>
      <c r="L11" s="150">
        <v>403.23719999999975</v>
      </c>
      <c r="M11" s="220">
        <v>449.58727999999985</v>
      </c>
      <c r="N11" s="150">
        <f t="shared" si="4"/>
        <v>3615.7529920000002</v>
      </c>
      <c r="P11" s="38"/>
      <c r="Q11" s="102"/>
      <c r="R11" s="102"/>
      <c r="S11" s="102"/>
      <c r="T11" s="102"/>
      <c r="U11" s="96"/>
    </row>
    <row r="12" spans="1:21">
      <c r="A12" s="128" t="s">
        <v>102</v>
      </c>
      <c r="B12" s="219">
        <v>576.47352599999999</v>
      </c>
      <c r="C12" s="150">
        <v>465.62732199999999</v>
      </c>
      <c r="D12" s="220">
        <v>390.45462900000018</v>
      </c>
      <c r="E12" s="219">
        <v>290.18995599999994</v>
      </c>
      <c r="F12" s="150">
        <v>261.00005299999998</v>
      </c>
      <c r="G12" s="220">
        <v>182.78726699999999</v>
      </c>
      <c r="H12" s="219">
        <v>158.91510800000009</v>
      </c>
      <c r="I12" s="150">
        <v>171.66898699999999</v>
      </c>
      <c r="J12" s="220">
        <v>227.09695899999994</v>
      </c>
      <c r="K12" s="219">
        <v>435.29790700000018</v>
      </c>
      <c r="L12" s="150">
        <v>509.23158799999999</v>
      </c>
      <c r="M12" s="220">
        <v>543.05927700000018</v>
      </c>
      <c r="N12" s="150">
        <f t="shared" si="4"/>
        <v>4211.8025790000011</v>
      </c>
      <c r="P12" s="38"/>
      <c r="Q12" s="102"/>
      <c r="R12" s="102"/>
      <c r="S12" s="102"/>
      <c r="T12" s="102"/>
      <c r="U12" s="96"/>
    </row>
    <row r="13" spans="1:21">
      <c r="A13" s="128" t="s">
        <v>103</v>
      </c>
      <c r="B13" s="219">
        <v>319.56295699999987</v>
      </c>
      <c r="C13" s="150">
        <v>290.45161799999994</v>
      </c>
      <c r="D13" s="220">
        <v>232.33820199999994</v>
      </c>
      <c r="E13" s="219">
        <v>169.18623899999994</v>
      </c>
      <c r="F13" s="150">
        <v>139.31537800000004</v>
      </c>
      <c r="G13" s="220">
        <v>107.982145</v>
      </c>
      <c r="H13" s="219">
        <v>108.074348</v>
      </c>
      <c r="I13" s="150">
        <v>110.93487500000002</v>
      </c>
      <c r="J13" s="220">
        <v>124.697343</v>
      </c>
      <c r="K13" s="219">
        <v>196.13552799999999</v>
      </c>
      <c r="L13" s="150">
        <v>243.39389599999998</v>
      </c>
      <c r="M13" s="220">
        <v>285.74001999999996</v>
      </c>
      <c r="N13" s="150">
        <f t="shared" si="4"/>
        <v>2327.8125489999998</v>
      </c>
      <c r="P13" s="38"/>
      <c r="Q13" s="102"/>
      <c r="R13" s="102"/>
      <c r="S13" s="102"/>
      <c r="T13" s="102"/>
      <c r="U13" s="96"/>
    </row>
    <row r="14" spans="1:21">
      <c r="A14" s="128" t="s">
        <v>104</v>
      </c>
      <c r="B14" s="219">
        <v>2887.1736229999997</v>
      </c>
      <c r="C14" s="150">
        <v>2579.6318879999985</v>
      </c>
      <c r="D14" s="220">
        <v>2265.3289140000015</v>
      </c>
      <c r="E14" s="219">
        <v>1789.8162909999996</v>
      </c>
      <c r="F14" s="150">
        <v>1719.2250869999998</v>
      </c>
      <c r="G14" s="220">
        <v>1352.0172859999991</v>
      </c>
      <c r="H14" s="219">
        <v>1359.1691630000003</v>
      </c>
      <c r="I14" s="150">
        <v>1274.7622939999997</v>
      </c>
      <c r="J14" s="220">
        <v>1392.1532639999996</v>
      </c>
      <c r="K14" s="219">
        <v>1844.3898479999998</v>
      </c>
      <c r="L14" s="150">
        <v>2387.453641999999</v>
      </c>
      <c r="M14" s="220">
        <v>2608.3381249999975</v>
      </c>
      <c r="N14" s="150">
        <f t="shared" si="4"/>
        <v>23459.459424999994</v>
      </c>
      <c r="P14" s="38"/>
      <c r="Q14" s="102"/>
      <c r="R14" s="102"/>
      <c r="S14" s="102"/>
      <c r="T14" s="102"/>
      <c r="U14" s="111"/>
    </row>
    <row r="15" spans="1:21">
      <c r="A15" s="128" t="s">
        <v>105</v>
      </c>
      <c r="B15" s="219">
        <v>840.27596599999981</v>
      </c>
      <c r="C15" s="150">
        <v>731.55010700000014</v>
      </c>
      <c r="D15" s="220">
        <v>608.46915799999954</v>
      </c>
      <c r="E15" s="219">
        <v>428.73195499999997</v>
      </c>
      <c r="F15" s="150">
        <v>392.36060199999997</v>
      </c>
      <c r="G15" s="220">
        <v>289.13996000000009</v>
      </c>
      <c r="H15" s="219">
        <v>295.006911</v>
      </c>
      <c r="I15" s="150">
        <v>296.64001600000006</v>
      </c>
      <c r="J15" s="220">
        <v>381.34298700000005</v>
      </c>
      <c r="K15" s="219">
        <v>599.37248099999999</v>
      </c>
      <c r="L15" s="150">
        <v>706.24885499999982</v>
      </c>
      <c r="M15" s="220">
        <v>755.30111600000032</v>
      </c>
      <c r="N15" s="150">
        <f t="shared" si="4"/>
        <v>6324.440114</v>
      </c>
      <c r="P15" s="38"/>
      <c r="Q15" s="102"/>
      <c r="R15" s="102"/>
      <c r="S15" s="102"/>
      <c r="T15" s="102"/>
      <c r="U15" s="96"/>
    </row>
    <row r="16" spans="1:21">
      <c r="A16" s="128" t="s">
        <v>106</v>
      </c>
      <c r="B16" s="219">
        <v>880.416517</v>
      </c>
      <c r="C16" s="150">
        <v>796.37217700000008</v>
      </c>
      <c r="D16" s="220">
        <v>651.93327000000011</v>
      </c>
      <c r="E16" s="219">
        <v>445.9825909999999</v>
      </c>
      <c r="F16" s="150">
        <v>389.29497399999985</v>
      </c>
      <c r="G16" s="220">
        <v>241.71013299999998</v>
      </c>
      <c r="H16" s="219">
        <v>231.62040200000001</v>
      </c>
      <c r="I16" s="150">
        <v>216.39762500000001</v>
      </c>
      <c r="J16" s="220">
        <v>300.85638300000011</v>
      </c>
      <c r="K16" s="219">
        <v>542.8697370000001</v>
      </c>
      <c r="L16" s="150">
        <v>700.52443100000005</v>
      </c>
      <c r="M16" s="220">
        <v>808.67539099999999</v>
      </c>
      <c r="N16" s="150">
        <f t="shared" si="4"/>
        <v>6206.6536310000001</v>
      </c>
      <c r="P16" s="38"/>
      <c r="Q16" s="102"/>
      <c r="R16" s="102"/>
      <c r="S16" s="102"/>
      <c r="T16" s="102"/>
      <c r="U16" s="96"/>
    </row>
    <row r="17" spans="1:21">
      <c r="A17" s="128" t="s">
        <v>107</v>
      </c>
      <c r="B17" s="219">
        <v>805.30053199999986</v>
      </c>
      <c r="C17" s="150">
        <v>751.87493400000028</v>
      </c>
      <c r="D17" s="220">
        <v>601.63973399999952</v>
      </c>
      <c r="E17" s="219">
        <v>410.53842899999989</v>
      </c>
      <c r="F17" s="150">
        <v>328.63076900000016</v>
      </c>
      <c r="G17" s="220">
        <v>204.70407099999997</v>
      </c>
      <c r="H17" s="219">
        <v>199.41251800000003</v>
      </c>
      <c r="I17" s="150">
        <v>167.79102399999996</v>
      </c>
      <c r="J17" s="220">
        <v>259.37392900000003</v>
      </c>
      <c r="K17" s="219">
        <v>473.312074</v>
      </c>
      <c r="L17" s="150">
        <v>645.37078299999996</v>
      </c>
      <c r="M17" s="220">
        <v>729.19567800000027</v>
      </c>
      <c r="N17" s="150">
        <f t="shared" si="4"/>
        <v>5577.1444750000001</v>
      </c>
      <c r="P17" s="38"/>
      <c r="Q17" s="102"/>
      <c r="R17" s="102"/>
      <c r="S17" s="102"/>
      <c r="T17" s="102"/>
      <c r="U17" s="96"/>
    </row>
    <row r="18" spans="1:21">
      <c r="A18" s="128" t="s">
        <v>108</v>
      </c>
      <c r="B18" s="219">
        <v>3292.6908510000003</v>
      </c>
      <c r="C18" s="150">
        <v>2944.7809809999981</v>
      </c>
      <c r="D18" s="220">
        <v>2473.048694999999</v>
      </c>
      <c r="E18" s="219">
        <v>1576.3243399999997</v>
      </c>
      <c r="F18" s="150">
        <v>1392.6910780000001</v>
      </c>
      <c r="G18" s="220">
        <v>1012.0952359999997</v>
      </c>
      <c r="H18" s="219">
        <v>889.50729499999954</v>
      </c>
      <c r="I18" s="150">
        <v>953.37687999999991</v>
      </c>
      <c r="J18" s="220">
        <v>1243.4525430000008</v>
      </c>
      <c r="K18" s="219">
        <v>2187.7384530000013</v>
      </c>
      <c r="L18" s="150">
        <v>2698.5230970000021</v>
      </c>
      <c r="M18" s="220">
        <v>3109.0712160000026</v>
      </c>
      <c r="N18" s="150">
        <f t="shared" si="4"/>
        <v>23773.300665000002</v>
      </c>
      <c r="P18" s="38"/>
      <c r="Q18" s="102"/>
      <c r="R18" s="102"/>
      <c r="S18" s="102"/>
      <c r="T18" s="102"/>
      <c r="U18" s="96"/>
    </row>
    <row r="19" spans="1:21">
      <c r="A19" s="128" t="s">
        <v>109</v>
      </c>
      <c r="B19" s="219">
        <v>3318.2928880000013</v>
      </c>
      <c r="C19" s="150">
        <v>3226.4574980000011</v>
      </c>
      <c r="D19" s="220">
        <v>3105.6299070000005</v>
      </c>
      <c r="E19" s="219">
        <v>2500.743132000001</v>
      </c>
      <c r="F19" s="150">
        <v>2281.0711150000002</v>
      </c>
      <c r="G19" s="220">
        <v>1887.8724639999998</v>
      </c>
      <c r="H19" s="219">
        <v>2005.5774800000002</v>
      </c>
      <c r="I19" s="150">
        <v>2064.616458</v>
      </c>
      <c r="J19" s="220">
        <v>1982.7488899999998</v>
      </c>
      <c r="K19" s="219">
        <v>2355.4775679999989</v>
      </c>
      <c r="L19" s="150">
        <v>2947.5272049999985</v>
      </c>
      <c r="M19" s="220">
        <v>3297.4094949999994</v>
      </c>
      <c r="N19" s="150">
        <f t="shared" si="4"/>
        <v>30973.4241</v>
      </c>
      <c r="P19" s="38"/>
      <c r="Q19" s="102"/>
      <c r="R19" s="102"/>
      <c r="S19" s="102"/>
      <c r="T19" s="102"/>
      <c r="U19" s="111"/>
    </row>
    <row r="20" spans="1:21">
      <c r="A20" s="128" t="s">
        <v>110</v>
      </c>
      <c r="B20" s="219">
        <v>832.11920599999962</v>
      </c>
      <c r="C20" s="150">
        <v>728.96310900000014</v>
      </c>
      <c r="D20" s="220">
        <v>620.0490860000001</v>
      </c>
      <c r="E20" s="219">
        <v>468.77442400000001</v>
      </c>
      <c r="F20" s="150">
        <v>444.85673899999995</v>
      </c>
      <c r="G20" s="220">
        <v>332.97327800000011</v>
      </c>
      <c r="H20" s="219">
        <v>338.68846799999994</v>
      </c>
      <c r="I20" s="150">
        <v>304.000381</v>
      </c>
      <c r="J20" s="220">
        <v>356.96166199999993</v>
      </c>
      <c r="K20" s="219">
        <v>533.69063500000004</v>
      </c>
      <c r="L20" s="150">
        <v>629.21735799999999</v>
      </c>
      <c r="M20" s="220">
        <v>697.52060900000004</v>
      </c>
      <c r="N20" s="150">
        <f t="shared" si="4"/>
        <v>6287.8149549999989</v>
      </c>
      <c r="P20" s="38"/>
      <c r="Q20" s="102"/>
      <c r="R20" s="102"/>
      <c r="S20" s="102"/>
      <c r="T20" s="102"/>
      <c r="U20" s="96"/>
    </row>
    <row r="21" spans="1:21">
      <c r="A21" s="4"/>
      <c r="N21" s="3"/>
      <c r="P21" s="105"/>
      <c r="Q21" s="105"/>
      <c r="R21" s="105"/>
      <c r="S21" s="105"/>
      <c r="T21" s="105"/>
      <c r="U21" s="110"/>
    </row>
    <row r="22" spans="1:21">
      <c r="A22" s="10" t="s">
        <v>128</v>
      </c>
      <c r="B22" s="23">
        <v>1584.8004989999999</v>
      </c>
      <c r="Q22" s="102"/>
      <c r="R22" s="102"/>
      <c r="S22" s="102"/>
      <c r="U22" s="96"/>
    </row>
    <row r="23" spans="1:21">
      <c r="A23" s="10" t="s">
        <v>99</v>
      </c>
      <c r="B23" s="23">
        <v>2166.0406409999991</v>
      </c>
      <c r="U23" s="109"/>
    </row>
    <row r="24" spans="1:21">
      <c r="A24" s="10" t="s">
        <v>100</v>
      </c>
      <c r="B24" s="23">
        <v>2276.6339179999995</v>
      </c>
    </row>
    <row r="25" spans="1:21">
      <c r="A25" s="10" t="s">
        <v>101</v>
      </c>
      <c r="B25" s="23">
        <v>1774.56295</v>
      </c>
    </row>
    <row r="26" spans="1:21">
      <c r="A26" s="10" t="s">
        <v>127</v>
      </c>
      <c r="B26" s="23">
        <v>1138.6934329999995</v>
      </c>
    </row>
    <row r="27" spans="1:21">
      <c r="A27" s="10" t="s">
        <v>102</v>
      </c>
      <c r="B27" s="23">
        <v>1487.5887720000005</v>
      </c>
    </row>
    <row r="28" spans="1:21">
      <c r="A28" s="10" t="s">
        <v>103</v>
      </c>
      <c r="B28" s="23">
        <v>725.26944399999991</v>
      </c>
    </row>
    <row r="29" spans="1:21">
      <c r="A29" s="10" t="s">
        <v>104</v>
      </c>
      <c r="B29" s="23">
        <v>6840.1816149999968</v>
      </c>
    </row>
    <row r="30" spans="1:21">
      <c r="A30" s="10" t="s">
        <v>105</v>
      </c>
      <c r="B30" s="23">
        <v>2060.9224519999998</v>
      </c>
    </row>
    <row r="31" spans="1:21">
      <c r="A31" s="10" t="s">
        <v>106</v>
      </c>
      <c r="B31" s="23">
        <v>2052.0695590000005</v>
      </c>
    </row>
    <row r="32" spans="1:21">
      <c r="A32" s="10" t="s">
        <v>107</v>
      </c>
      <c r="B32" s="23">
        <v>1847.8785350000003</v>
      </c>
    </row>
    <row r="33" spans="1:2">
      <c r="A33" s="10" t="s">
        <v>108</v>
      </c>
      <c r="B33" s="23">
        <v>7995.332766000005</v>
      </c>
    </row>
    <row r="34" spans="1:2">
      <c r="A34" s="10" t="s">
        <v>109</v>
      </c>
      <c r="B34" s="23">
        <v>8600.4142679999968</v>
      </c>
    </row>
    <row r="35" spans="1:2">
      <c r="A35" s="10" t="s">
        <v>110</v>
      </c>
      <c r="B35" s="23">
        <v>1860.428602</v>
      </c>
    </row>
  </sheetData>
  <sortState xmlns:xlrd2="http://schemas.microsoft.com/office/spreadsheetml/2017/richdata2" ref="A7:N20">
    <sortCondition ref="A7"/>
  </sortState>
  <mergeCells count="11">
    <mergeCell ref="N5:N6"/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>
    <oddFooter>&amp;C&amp;"Calibri,Obyčejné"&amp;9&amp;P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4"/>
  <dimension ref="A1:U42"/>
  <sheetViews>
    <sheetView showGridLines="0" zoomScaleNormal="100" zoomScaleSheetLayoutView="85" workbookViewId="0">
      <selection activeCell="A2" sqref="A2"/>
    </sheetView>
  </sheetViews>
  <sheetFormatPr defaultColWidth="9.140625" defaultRowHeight="12.75"/>
  <cols>
    <col min="1" max="1" width="30.85546875" style="2" customWidth="1"/>
    <col min="2" max="15" width="7.42578125" style="2" customWidth="1"/>
    <col min="16" max="16" width="9.140625" style="2" customWidth="1"/>
    <col min="17" max="16384" width="9.140625" style="2"/>
  </cols>
  <sheetData>
    <row r="1" spans="1:21" s="60" customFormat="1" ht="18">
      <c r="A1" s="187" t="s">
        <v>337</v>
      </c>
      <c r="B1" s="21"/>
      <c r="C1" s="21"/>
      <c r="D1" s="21"/>
      <c r="E1" s="21"/>
      <c r="G1" s="21"/>
      <c r="H1" s="21"/>
      <c r="I1" s="21"/>
      <c r="J1" s="21"/>
      <c r="K1" s="21"/>
      <c r="L1" s="21"/>
      <c r="M1" s="21"/>
      <c r="N1" s="21"/>
      <c r="P1" s="190" t="str">
        <f>'3'!N1</f>
        <v>IV. čtvrtletí 2023</v>
      </c>
    </row>
    <row r="2" spans="1:21" s="7" customFormat="1" ht="6" customHeight="1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21" s="7" customFormat="1" ht="12" customHeight="1">
      <c r="A3" s="173">
        <v>2025</v>
      </c>
      <c r="B3" s="158" t="s">
        <v>85</v>
      </c>
      <c r="C3" s="158" t="s">
        <v>76</v>
      </c>
      <c r="D3" s="158" t="s">
        <v>77</v>
      </c>
      <c r="E3" s="158" t="s">
        <v>78</v>
      </c>
      <c r="F3" s="158" t="s">
        <v>88</v>
      </c>
      <c r="G3" s="158" t="s">
        <v>79</v>
      </c>
      <c r="H3" s="158" t="s">
        <v>80</v>
      </c>
      <c r="I3" s="158" t="s">
        <v>81</v>
      </c>
      <c r="J3" s="158" t="s">
        <v>82</v>
      </c>
      <c r="K3" s="158" t="s">
        <v>83</v>
      </c>
      <c r="L3" s="158" t="s">
        <v>84</v>
      </c>
      <c r="M3" s="158" t="s">
        <v>86</v>
      </c>
      <c r="N3" s="158" t="s">
        <v>87</v>
      </c>
      <c r="O3" s="158" t="s">
        <v>89</v>
      </c>
      <c r="P3" s="158" t="s">
        <v>7</v>
      </c>
    </row>
    <row r="4" spans="1:21" s="7" customFormat="1" ht="12" customHeight="1">
      <c r="A4" s="129" t="s">
        <v>59</v>
      </c>
      <c r="B4" s="156">
        <f>SUM(B5:B20)</f>
        <v>1584.8004989999993</v>
      </c>
      <c r="C4" s="156">
        <f>SUM(C5:C20)</f>
        <v>2166.0406410000001</v>
      </c>
      <c r="D4" s="156">
        <f t="shared" ref="D4:P4" si="0">SUM(D5:D20)</f>
        <v>2276.6339180000004</v>
      </c>
      <c r="E4" s="156">
        <f t="shared" si="0"/>
        <v>1774.5629500000002</v>
      </c>
      <c r="F4" s="156">
        <f>SUM(F5:F20)</f>
        <v>1138.6934330000001</v>
      </c>
      <c r="G4" s="156">
        <f t="shared" si="0"/>
        <v>1487.5887720000003</v>
      </c>
      <c r="H4" s="156">
        <f t="shared" si="0"/>
        <v>725.26944399999991</v>
      </c>
      <c r="I4" s="156">
        <f t="shared" si="0"/>
        <v>6840.1816150000013</v>
      </c>
      <c r="J4" s="156">
        <f t="shared" si="0"/>
        <v>2060.9224519999998</v>
      </c>
      <c r="K4" s="156">
        <f t="shared" si="0"/>
        <v>2052.069559</v>
      </c>
      <c r="L4" s="156">
        <f t="shared" si="0"/>
        <v>1847.8785350000001</v>
      </c>
      <c r="M4" s="156">
        <f t="shared" si="0"/>
        <v>7995.3327660000014</v>
      </c>
      <c r="N4" s="156">
        <f t="shared" si="0"/>
        <v>8600.4142680000004</v>
      </c>
      <c r="O4" s="156">
        <f t="shared" si="0"/>
        <v>1860.4286020000002</v>
      </c>
      <c r="P4" s="156">
        <f t="shared" si="0"/>
        <v>42410.817454000004</v>
      </c>
    </row>
    <row r="5" spans="1:21" s="7" customFormat="1" ht="12" customHeight="1">
      <c r="A5" s="128" t="s">
        <v>40</v>
      </c>
      <c r="B5" s="157">
        <v>0</v>
      </c>
      <c r="C5" s="157">
        <v>791.01345800000001</v>
      </c>
      <c r="D5" s="157">
        <v>247.78857500000001</v>
      </c>
      <c r="E5" s="157">
        <v>155.40537</v>
      </c>
      <c r="F5" s="157">
        <v>438.67791</v>
      </c>
      <c r="G5" s="157">
        <v>339.63782700000007</v>
      </c>
      <c r="H5" s="157">
        <v>2.4848400000000002</v>
      </c>
      <c r="I5" s="157">
        <v>1607.9925449999998</v>
      </c>
      <c r="J5" s="157">
        <v>25.942344999999996</v>
      </c>
      <c r="K5" s="157">
        <v>39.326016000000003</v>
      </c>
      <c r="L5" s="157">
        <v>526.87248299999999</v>
      </c>
      <c r="M5" s="157">
        <v>683.94121400000006</v>
      </c>
      <c r="N5" s="157">
        <v>2627.9230940000007</v>
      </c>
      <c r="O5" s="157">
        <v>312.39199200000002</v>
      </c>
      <c r="P5" s="157">
        <f>SUM(B5:O5)</f>
        <v>7799.397669</v>
      </c>
      <c r="R5" s="8"/>
      <c r="S5" s="99"/>
      <c r="T5" s="99"/>
    </row>
    <row r="6" spans="1:21" s="7" customFormat="1" ht="12" customHeight="1">
      <c r="A6" s="128" t="s">
        <v>39</v>
      </c>
      <c r="B6" s="157">
        <v>49.26</v>
      </c>
      <c r="C6" s="157">
        <v>110.37904400000004</v>
      </c>
      <c r="D6" s="157">
        <v>85.43916700000004</v>
      </c>
      <c r="E6" s="157">
        <v>13.107194</v>
      </c>
      <c r="F6" s="157">
        <v>172.98244900000014</v>
      </c>
      <c r="G6" s="157">
        <v>112.23117699999995</v>
      </c>
      <c r="H6" s="157">
        <v>10.527141000000002</v>
      </c>
      <c r="I6" s="157">
        <v>74.733700999999996</v>
      </c>
      <c r="J6" s="157">
        <v>99.884987000000024</v>
      </c>
      <c r="K6" s="157">
        <v>110.75154400000001</v>
      </c>
      <c r="L6" s="157">
        <v>95.679590000000019</v>
      </c>
      <c r="M6" s="157">
        <v>136.84298999999996</v>
      </c>
      <c r="N6" s="157">
        <v>26.261085999999995</v>
      </c>
      <c r="O6" s="157">
        <v>45.23346999999999</v>
      </c>
      <c r="P6" s="157">
        <f t="shared" ref="P6:P20" si="1">SUM(B6:O6)</f>
        <v>1143.3135399999999</v>
      </c>
      <c r="R6" s="8"/>
      <c r="S6" s="99"/>
      <c r="T6" s="99"/>
    </row>
    <row r="7" spans="1:21" s="7" customFormat="1" ht="12" customHeight="1">
      <c r="A7" s="128" t="s">
        <v>38</v>
      </c>
      <c r="B7" s="157">
        <v>0</v>
      </c>
      <c r="C7" s="157">
        <v>0</v>
      </c>
      <c r="D7" s="157">
        <v>6.5549999999999997E-2</v>
      </c>
      <c r="E7" s="157">
        <v>0</v>
      </c>
      <c r="F7" s="157">
        <v>0</v>
      </c>
      <c r="G7" s="157">
        <v>0</v>
      </c>
      <c r="H7" s="157">
        <v>0</v>
      </c>
      <c r="I7" s="157">
        <v>2408.5847220000001</v>
      </c>
      <c r="J7" s="157">
        <v>0</v>
      </c>
      <c r="K7" s="157">
        <v>0</v>
      </c>
      <c r="L7" s="157">
        <v>0</v>
      </c>
      <c r="M7" s="157">
        <v>0</v>
      </c>
      <c r="N7" s="157">
        <v>1.13771</v>
      </c>
      <c r="O7" s="157">
        <v>44.728160000000003</v>
      </c>
      <c r="P7" s="157">
        <f t="shared" si="1"/>
        <v>2454.5161419999999</v>
      </c>
      <c r="R7" s="8"/>
      <c r="S7" s="99"/>
      <c r="T7" s="99"/>
    </row>
    <row r="8" spans="1:21" s="7" customFormat="1" ht="12" customHeight="1">
      <c r="A8" s="128" t="s">
        <v>60</v>
      </c>
      <c r="B8" s="157">
        <v>0</v>
      </c>
      <c r="C8" s="157">
        <v>3.5400000000000002E-3</v>
      </c>
      <c r="D8" s="157">
        <v>1.1690239999999998</v>
      </c>
      <c r="E8" s="157">
        <v>0</v>
      </c>
      <c r="F8" s="157">
        <v>9.8729999999999998E-2</v>
      </c>
      <c r="G8" s="157">
        <v>9.2099999999999987E-2</v>
      </c>
      <c r="H8" s="157">
        <v>3.5099999999999999E-2</v>
      </c>
      <c r="I8" s="157">
        <v>0</v>
      </c>
      <c r="J8" s="157">
        <v>0</v>
      </c>
      <c r="K8" s="157">
        <v>2.9924200000000001</v>
      </c>
      <c r="L8" s="157">
        <v>1.0671299999999999</v>
      </c>
      <c r="M8" s="157">
        <v>5.1218860000000008</v>
      </c>
      <c r="N8" s="157">
        <v>0.25978999999999997</v>
      </c>
      <c r="O8" s="157">
        <v>0</v>
      </c>
      <c r="P8" s="157">
        <f t="shared" si="1"/>
        <v>10.839720000000002</v>
      </c>
      <c r="T8" s="8"/>
    </row>
    <row r="9" spans="1:21" s="7" customFormat="1" ht="12" customHeight="1">
      <c r="A9" s="128" t="s">
        <v>61</v>
      </c>
      <c r="B9" s="157">
        <v>5.9997100000000003</v>
      </c>
      <c r="C9" s="157">
        <v>0</v>
      </c>
      <c r="D9" s="157">
        <v>0</v>
      </c>
      <c r="E9" s="157">
        <v>0.70643699999999998</v>
      </c>
      <c r="F9" s="157">
        <v>0.34372000000000003</v>
      </c>
      <c r="G9" s="157">
        <v>0</v>
      </c>
      <c r="H9" s="157">
        <v>0</v>
      </c>
      <c r="I9" s="157">
        <v>0</v>
      </c>
      <c r="J9" s="157">
        <v>0</v>
      </c>
      <c r="K9" s="157">
        <v>0</v>
      </c>
      <c r="L9" s="157">
        <v>0.505</v>
      </c>
      <c r="M9" s="157">
        <v>0</v>
      </c>
      <c r="N9" s="157">
        <v>1.2926</v>
      </c>
      <c r="O9" s="157">
        <v>1.2934300000000001</v>
      </c>
      <c r="P9" s="157">
        <f t="shared" si="1"/>
        <v>10.140897000000001</v>
      </c>
      <c r="T9" s="8"/>
    </row>
    <row r="10" spans="1:21" s="7" customFormat="1" ht="12" customHeight="1">
      <c r="A10" s="128" t="s">
        <v>62</v>
      </c>
      <c r="B10" s="157">
        <v>0</v>
      </c>
      <c r="C10" s="157">
        <v>0</v>
      </c>
      <c r="D10" s="157">
        <v>0</v>
      </c>
      <c r="E10" s="157">
        <v>1.5633999999999999E-2</v>
      </c>
      <c r="F10" s="157">
        <v>1.66E-2</v>
      </c>
      <c r="G10" s="157">
        <v>1E-3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6.0000000000000001E-3</v>
      </c>
      <c r="O10" s="157">
        <v>0</v>
      </c>
      <c r="P10" s="157">
        <f t="shared" si="1"/>
        <v>3.9233999999999998E-2</v>
      </c>
      <c r="T10" s="8"/>
      <c r="U10" s="8"/>
    </row>
    <row r="11" spans="1:21" s="7" customFormat="1" ht="12" customHeight="1">
      <c r="A11" s="128" t="s">
        <v>37</v>
      </c>
      <c r="B11" s="157">
        <v>0</v>
      </c>
      <c r="C11" s="157">
        <v>601.15113099999996</v>
      </c>
      <c r="D11" s="157">
        <v>5.20174</v>
      </c>
      <c r="E11" s="157">
        <v>1214.9884900000002</v>
      </c>
      <c r="F11" s="157">
        <v>107.442922</v>
      </c>
      <c r="G11" s="157">
        <v>289.3005</v>
      </c>
      <c r="H11" s="157">
        <v>27.962406000000001</v>
      </c>
      <c r="I11" s="157">
        <v>147.68231</v>
      </c>
      <c r="J11" s="157">
        <v>627.371354</v>
      </c>
      <c r="K11" s="157">
        <v>1702.855693</v>
      </c>
      <c r="L11" s="157">
        <v>821.8860249999999</v>
      </c>
      <c r="M11" s="157">
        <v>4248.4676689999997</v>
      </c>
      <c r="N11" s="157">
        <v>4894.9108569999999</v>
      </c>
      <c r="O11" s="157">
        <v>466.43248800000003</v>
      </c>
      <c r="P11" s="157">
        <f t="shared" si="1"/>
        <v>15155.653584999998</v>
      </c>
      <c r="R11" s="8"/>
      <c r="S11" s="99"/>
      <c r="T11" s="99"/>
    </row>
    <row r="12" spans="1:21" s="7" customFormat="1" ht="12" customHeight="1">
      <c r="A12" s="128" t="s">
        <v>72</v>
      </c>
      <c r="B12" s="157">
        <v>0</v>
      </c>
      <c r="C12" s="157">
        <v>430.714</v>
      </c>
      <c r="D12" s="157">
        <v>0</v>
      </c>
      <c r="E12" s="157">
        <v>0</v>
      </c>
      <c r="F12" s="157">
        <v>130.49100000000001</v>
      </c>
      <c r="G12" s="157">
        <v>0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f t="shared" si="1"/>
        <v>561.20500000000004</v>
      </c>
      <c r="T12" s="8"/>
    </row>
    <row r="13" spans="1:21" s="7" customFormat="1" ht="12" customHeight="1">
      <c r="A13" s="128" t="s">
        <v>36</v>
      </c>
      <c r="B13" s="157">
        <v>0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f t="shared" si="1"/>
        <v>0</v>
      </c>
      <c r="T13" s="8"/>
    </row>
    <row r="14" spans="1:21" s="7" customFormat="1" ht="12" customHeight="1">
      <c r="A14" s="128" t="s">
        <v>35</v>
      </c>
      <c r="B14" s="157">
        <v>0</v>
      </c>
      <c r="C14" s="157">
        <v>0</v>
      </c>
      <c r="D14" s="157">
        <v>26.347052999999999</v>
      </c>
      <c r="E14" s="157">
        <v>2.3851999999999998</v>
      </c>
      <c r="F14" s="157">
        <v>6.1360000000000001</v>
      </c>
      <c r="G14" s="157">
        <v>0</v>
      </c>
      <c r="H14" s="157">
        <v>3.3380000000000001</v>
      </c>
      <c r="I14" s="157">
        <v>400.85068999999999</v>
      </c>
      <c r="J14" s="157">
        <v>189.97957099999999</v>
      </c>
      <c r="K14" s="157">
        <v>36.575000000000003</v>
      </c>
      <c r="L14" s="157">
        <v>0</v>
      </c>
      <c r="M14" s="157">
        <v>733.37199999999996</v>
      </c>
      <c r="N14" s="157">
        <v>374.16619000000003</v>
      </c>
      <c r="O14" s="157">
        <v>79.188000000000002</v>
      </c>
      <c r="P14" s="157">
        <f t="shared" si="1"/>
        <v>1852.337704</v>
      </c>
      <c r="T14" s="8"/>
    </row>
    <row r="15" spans="1:21" s="7" customFormat="1" ht="12" customHeight="1">
      <c r="A15" s="128" t="s">
        <v>34</v>
      </c>
      <c r="B15" s="157">
        <v>0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  <c r="L15" s="157">
        <v>0</v>
      </c>
      <c r="M15" s="157">
        <v>10.863189999999999</v>
      </c>
      <c r="N15" s="157">
        <v>0</v>
      </c>
      <c r="O15" s="157">
        <v>91.629000000000005</v>
      </c>
      <c r="P15" s="157">
        <f t="shared" si="1"/>
        <v>102.49219000000001</v>
      </c>
      <c r="T15" s="8"/>
    </row>
    <row r="16" spans="1:21" s="7" customFormat="1" ht="12" customHeight="1">
      <c r="A16" s="128" t="s">
        <v>33</v>
      </c>
      <c r="B16" s="157">
        <v>282.90648999999996</v>
      </c>
      <c r="C16" s="157">
        <v>2.2038479999999998</v>
      </c>
      <c r="D16" s="157">
        <v>401.41899999999998</v>
      </c>
      <c r="E16" s="157">
        <v>0</v>
      </c>
      <c r="F16" s="157">
        <v>3.7942429999999994</v>
      </c>
      <c r="G16" s="157">
        <v>0</v>
      </c>
      <c r="H16" s="157">
        <v>152.28216899999998</v>
      </c>
      <c r="I16" s="157">
        <v>46.774918999999997</v>
      </c>
      <c r="J16" s="157">
        <v>149.398582</v>
      </c>
      <c r="K16" s="157">
        <v>0</v>
      </c>
      <c r="L16" s="157">
        <v>107.00607600000001</v>
      </c>
      <c r="M16" s="157">
        <v>23.103999999999999</v>
      </c>
      <c r="N16" s="157">
        <v>0</v>
      </c>
      <c r="O16" s="157">
        <v>21.1951</v>
      </c>
      <c r="P16" s="157">
        <f t="shared" si="1"/>
        <v>1190.084427</v>
      </c>
      <c r="T16" s="8"/>
    </row>
    <row r="17" spans="1:21" s="7" customFormat="1" ht="12" customHeight="1">
      <c r="A17" s="128" t="s">
        <v>32</v>
      </c>
      <c r="B17" s="157">
        <v>0</v>
      </c>
      <c r="C17" s="157">
        <v>0.29673699999999997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157">
        <v>915.11206000000004</v>
      </c>
      <c r="J17" s="157">
        <v>0.164184</v>
      </c>
      <c r="K17" s="157">
        <v>0</v>
      </c>
      <c r="L17" s="157">
        <v>0.12</v>
      </c>
      <c r="M17" s="157">
        <v>193.06739999999999</v>
      </c>
      <c r="N17" s="157">
        <v>239.75800000000001</v>
      </c>
      <c r="O17" s="157">
        <v>334.371286</v>
      </c>
      <c r="P17" s="157">
        <f t="shared" si="1"/>
        <v>1682.8896670000001</v>
      </c>
      <c r="T17" s="8"/>
      <c r="U17" s="8"/>
    </row>
    <row r="18" spans="1:21" s="7" customFormat="1" ht="12" customHeight="1">
      <c r="A18" s="128" t="s">
        <v>3</v>
      </c>
      <c r="B18" s="157">
        <v>0</v>
      </c>
      <c r="C18" s="157">
        <v>0</v>
      </c>
      <c r="D18" s="157">
        <v>0</v>
      </c>
      <c r="E18" s="157">
        <v>0</v>
      </c>
      <c r="F18" s="157">
        <v>0</v>
      </c>
      <c r="G18" s="157">
        <v>0</v>
      </c>
      <c r="H18" s="157">
        <v>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f t="shared" si="1"/>
        <v>0</v>
      </c>
      <c r="T18" s="8"/>
    </row>
    <row r="19" spans="1:21" s="7" customFormat="1" ht="12" customHeight="1">
      <c r="A19" s="128" t="s">
        <v>31</v>
      </c>
      <c r="B19" s="157">
        <v>0</v>
      </c>
      <c r="C19" s="157">
        <v>7.7850350000000006</v>
      </c>
      <c r="D19" s="157">
        <v>0.20240900000000003</v>
      </c>
      <c r="E19" s="157">
        <v>0</v>
      </c>
      <c r="F19" s="157">
        <v>0.28291499999999997</v>
      </c>
      <c r="G19" s="157">
        <v>2.5838700000000001</v>
      </c>
      <c r="H19" s="157">
        <v>1.0813049999999997</v>
      </c>
      <c r="I19" s="157">
        <v>35.325977000000002</v>
      </c>
      <c r="J19" s="157">
        <v>5.2790019999999993</v>
      </c>
      <c r="K19" s="157">
        <v>0.74690400000000001</v>
      </c>
      <c r="L19" s="157">
        <v>0.132049</v>
      </c>
      <c r="M19" s="157">
        <v>9.2248999999999999</v>
      </c>
      <c r="N19" s="157">
        <v>2.5841069999999999</v>
      </c>
      <c r="O19" s="157">
        <v>0.26261699999999999</v>
      </c>
      <c r="P19" s="157">
        <f t="shared" si="1"/>
        <v>65.49109</v>
      </c>
      <c r="T19" s="8"/>
    </row>
    <row r="20" spans="1:21" s="7" customFormat="1" ht="12" customHeight="1">
      <c r="A20" s="128" t="s">
        <v>30</v>
      </c>
      <c r="B20" s="157">
        <v>1246.6342989999994</v>
      </c>
      <c r="C20" s="157">
        <v>222.49384800000013</v>
      </c>
      <c r="D20" s="157">
        <v>1509.0014000000008</v>
      </c>
      <c r="E20" s="157">
        <v>387.95462500000008</v>
      </c>
      <c r="F20" s="157">
        <v>278.42694399999988</v>
      </c>
      <c r="G20" s="157">
        <v>743.74229800000023</v>
      </c>
      <c r="H20" s="157">
        <v>527.55848299999991</v>
      </c>
      <c r="I20" s="157">
        <v>1203.124691</v>
      </c>
      <c r="J20" s="157">
        <v>962.90242699999999</v>
      </c>
      <c r="K20" s="157">
        <v>158.82198199999999</v>
      </c>
      <c r="L20" s="157">
        <v>294.61018199999995</v>
      </c>
      <c r="M20" s="157">
        <v>1951.3275170000009</v>
      </c>
      <c r="N20" s="157">
        <v>432.11483399999997</v>
      </c>
      <c r="O20" s="157">
        <v>463.70305900000011</v>
      </c>
      <c r="P20" s="157">
        <f t="shared" si="1"/>
        <v>10382.416589000002</v>
      </c>
      <c r="R20" s="8"/>
      <c r="S20" s="99"/>
      <c r="T20" s="99"/>
    </row>
    <row r="21" spans="1:21" s="4" customFormat="1" ht="12">
      <c r="P21" s="3"/>
      <c r="T21" s="99"/>
    </row>
    <row r="22" spans="1:21" s="7" customFormat="1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1"/>
    </row>
    <row r="23" spans="1:21" s="7" customForma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21" s="7" customForma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21" s="7" customFormat="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21" s="7" customForma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S26" s="8"/>
    </row>
    <row r="27" spans="1:21" s="7" customFormat="1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21" s="7" customForma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21" s="7" customForma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21" s="7" customForma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21" s="7" customFormat="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21" s="7" customForma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s="7" customFormat="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s="7" customFormat="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s="7" customForma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s="7" customForma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7" customFormat="1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7" customFormat="1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7" customFormat="1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7" customFormat="1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7" customFormat="1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7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&amp;C&amp;"Calibri,Obyčejné"&amp;9&amp;P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c2d1e-e557-46df-b43d-86cdda3daf6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30910C169A742B2EA2F6857C7D85D" ma:contentTypeVersion="13" ma:contentTypeDescription="Create a new document." ma:contentTypeScope="" ma:versionID="348c13282ee6afdfb781e834b7895c38">
  <xsd:schema xmlns:xsd="http://www.w3.org/2001/XMLSchema" xmlns:xs="http://www.w3.org/2001/XMLSchema" xmlns:p="http://schemas.microsoft.com/office/2006/metadata/properties" xmlns:ns2="14dc2d1e-e557-46df-b43d-86cdda3daf61" xmlns:ns3="5bf3f6dc-e993-4359-8647-cf971b7e723e" targetNamespace="http://schemas.microsoft.com/office/2006/metadata/properties" ma:root="true" ma:fieldsID="13208d426c497f9b3965c1401757bb05" ns2:_="" ns3:_="">
    <xsd:import namespace="14dc2d1e-e557-46df-b43d-86cdda3daf61"/>
    <xsd:import namespace="5bf3f6dc-e993-4359-8647-cf971b7e7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c2d1e-e557-46df-b43d-86cdda3d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33881d7-4c0e-47fb-8323-9fb0d5f480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f6dc-e993-4359-8647-cf971b7e7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DD05D-22E0-4019-BE77-DF1C16FC9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C148F3-6171-44C0-BAD6-807D14DBBA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f3f6dc-e993-4359-8647-cf971b7e723e"/>
    <ds:schemaRef ds:uri="http://purl.org/dc/elements/1.1/"/>
    <ds:schemaRef ds:uri="http://schemas.microsoft.com/office/2006/metadata/properties"/>
    <ds:schemaRef ds:uri="14dc2d1e-e557-46df-b43d-86cdda3daf6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0EE897-94AE-4486-8AC8-0ABA38AD1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c2d1e-e557-46df-b43d-86cdda3daf61"/>
    <ds:schemaRef ds:uri="5bf3f6dc-e993-4359-8647-cf971b7e7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50</vt:i4>
      </vt:variant>
      <vt:variant>
        <vt:lpstr>Pojmenované oblasti</vt:lpstr>
      </vt:variant>
      <vt:variant>
        <vt:i4>1</vt:i4>
      </vt:variant>
    </vt:vector>
  </HeadingPairs>
  <TitlesOfParts>
    <vt:vector size="51" baseType="lpstr">
      <vt:lpstr>Titulní</vt:lpstr>
      <vt:lpstr>Obsah</vt:lpstr>
      <vt:lpstr>Úvod</vt:lpstr>
      <vt:lpstr>1</vt:lpstr>
      <vt:lpstr>2</vt:lpstr>
      <vt:lpstr>3</vt:lpstr>
      <vt:lpstr>4.1</vt:lpstr>
      <vt:lpstr>4.2</vt:lpstr>
      <vt:lpstr>4.3</vt:lpstr>
      <vt:lpstr>5.1</vt:lpstr>
      <vt:lpstr>5.2</vt:lpstr>
      <vt:lpstr>5.3</vt:lpstr>
      <vt:lpstr>5.4</vt:lpstr>
      <vt:lpstr>6</vt:lpstr>
      <vt:lpstr>7.1</vt:lpstr>
      <vt:lpstr>7.2</vt:lpstr>
      <vt:lpstr>8.1</vt:lpstr>
      <vt:lpstr>8.2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8.3</vt:lpstr>
      <vt:lpstr>8.4</vt:lpstr>
      <vt:lpstr>8.5</vt:lpstr>
      <vt:lpstr>8.6</vt:lpstr>
      <vt:lpstr>8.7</vt:lpstr>
      <vt:lpstr>8.8</vt:lpstr>
      <vt:lpstr>8.9</vt:lpstr>
      <vt:lpstr>8.10</vt:lpstr>
      <vt:lpstr>8.11</vt:lpstr>
      <vt:lpstr>8.12</vt:lpstr>
      <vt:lpstr>8.13</vt:lpstr>
      <vt:lpstr>8.14</vt:lpstr>
      <vt:lpstr>9</vt:lpstr>
      <vt:lpstr>10.1</vt:lpstr>
      <vt:lpstr>10.2</vt:lpstr>
      <vt:lpstr>10.3</vt:lpstr>
      <vt:lpstr>10.4</vt:lpstr>
      <vt:lpstr>10.5</vt:lpstr>
      <vt:lpstr>Obálka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daniel.rosecky@eru.cz</dc:creator>
  <cp:lastModifiedBy>Rosecký Daniel Ing.</cp:lastModifiedBy>
  <cp:lastPrinted>2026-02-18T12:15:25Z</cp:lastPrinted>
  <dcterms:created xsi:type="dcterms:W3CDTF">2006-03-02T11:20:40Z</dcterms:created>
  <dcterms:modified xsi:type="dcterms:W3CDTF">2026-02-18T12:18:37Z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0x01010016E30910C169A742B2EA2F6857C7D85D</vt:lpwstr>
  </property>
</Properties>
</file>