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17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9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20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1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2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3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4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25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6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7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8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theme/themeOverride2.xml" ContentType="application/vnd.openxmlformats-officedocument.themeOverride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29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theme/themeOverride3.xml" ContentType="application/vnd.openxmlformats-officedocument.themeOverrid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30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theme/themeOverride4.xml" ContentType="application/vnd.openxmlformats-officedocument.themeOverrid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31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theme/themeOverride5.xml" ContentType="application/vnd.openxmlformats-officedocument.themeOverride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32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theme/themeOverride6.xml" ContentType="application/vnd.openxmlformats-officedocument.themeOverride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33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theme/themeOverride7.xml" ContentType="application/vnd.openxmlformats-officedocument.themeOverride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4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theme/themeOverride8.xml" ContentType="application/vnd.openxmlformats-officedocument.themeOverride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5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theme/themeOverride9.xml" ContentType="application/vnd.openxmlformats-officedocument.themeOverride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theme/themeOverride10.xml" ContentType="application/vnd.openxmlformats-officedocument.themeOverride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37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theme/themeOverride11.xml" ContentType="application/vnd.openxmlformats-officedocument.themeOverride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8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theme/themeOverride12.xml" ContentType="application/vnd.openxmlformats-officedocument.themeOverride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39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theme/themeOverride13.xml" ContentType="application/vnd.openxmlformats-officedocument.themeOverride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40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41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42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3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44.xml" ContentType="application/vnd.openxmlformats-officedocument.drawing+xml"/>
  <Override PartName="/xl/charts/chart182.xml" ContentType="application/vnd.openxmlformats-officedocument.drawingml.chart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TEPLO\Čtvrtletní zprávy TEPLO\2025\II._čtvrtletí 2025_teplo\v1\"/>
    </mc:Choice>
  </mc:AlternateContent>
  <xr:revisionPtr revIDLastSave="0" documentId="13_ncr:1_{59633756-0E0D-4659-B9D4-A782860D000D}" xr6:coauthVersionLast="36" xr6:coauthVersionMax="47" xr10:uidLastSave="{00000000-0000-0000-0000-000000000000}"/>
  <bookViews>
    <workbookView xWindow="0" yWindow="0" windowWidth="28800" windowHeight="11928" tabRatio="955" firstSheet="5" activeTab="45" xr2:uid="{00000000-000D-0000-FFFF-FFFF00000000}"/>
  </bookViews>
  <sheets>
    <sheet name="Titulní" sheetId="182" r:id="rId1"/>
    <sheet name="Obsah" sheetId="27" r:id="rId2"/>
    <sheet name="Úvod" sheetId="170" r:id="rId3"/>
    <sheet name="1" sheetId="51" r:id="rId4"/>
    <sheet name="2" sheetId="181" r:id="rId5"/>
    <sheet name="3" sheetId="7" r:id="rId6"/>
    <sheet name="4.1" sheetId="128" r:id="rId7"/>
    <sheet name="4.2" sheetId="127" r:id="rId8"/>
    <sheet name="4.3" sheetId="132" r:id="rId9"/>
    <sheet name="5.1" sheetId="53" r:id="rId10"/>
    <sheet name="5.2" sheetId="131" r:id="rId11"/>
    <sheet name="5.3" sheetId="130" r:id="rId12"/>
    <sheet name="5.4" sheetId="147" r:id="rId13"/>
    <sheet name="6" sheetId="77" r:id="rId14"/>
    <sheet name="7.1" sheetId="129" r:id="rId15"/>
    <sheet name="7.2" sheetId="57" r:id="rId16"/>
    <sheet name="8.1" sheetId="146" r:id="rId17"/>
    <sheet name="8.2" sheetId="148" r:id="rId18"/>
    <sheet name="14.2" sheetId="118" state="hidden" r:id="rId19"/>
    <sheet name="14.3" sheetId="112" state="hidden" r:id="rId20"/>
    <sheet name="14.4" sheetId="119" state="hidden" r:id="rId21"/>
    <sheet name="14.5" sheetId="113" state="hidden" r:id="rId22"/>
    <sheet name="14.6" sheetId="120" state="hidden" r:id="rId23"/>
    <sheet name="14.7" sheetId="114" state="hidden" r:id="rId24"/>
    <sheet name="14.8" sheetId="121" state="hidden" r:id="rId25"/>
    <sheet name="14.9" sheetId="115" state="hidden" r:id="rId26"/>
    <sheet name="14.10" sheetId="122" state="hidden" r:id="rId27"/>
    <sheet name="14.11" sheetId="116" state="hidden" r:id="rId28"/>
    <sheet name="14.12" sheetId="123" state="hidden" r:id="rId29"/>
    <sheet name="14.13" sheetId="117" state="hidden" r:id="rId30"/>
    <sheet name="14.14" sheetId="124" state="hidden" r:id="rId31"/>
    <sheet name="8.3" sheetId="149" r:id="rId32"/>
    <sheet name="8.4" sheetId="150" r:id="rId33"/>
    <sheet name="8.5" sheetId="151" r:id="rId34"/>
    <sheet name="8.6" sheetId="152" r:id="rId35"/>
    <sheet name="8.7" sheetId="153" r:id="rId36"/>
    <sheet name="8.8" sheetId="154" r:id="rId37"/>
    <sheet name="8.9" sheetId="155" r:id="rId38"/>
    <sheet name="8.10" sheetId="156" r:id="rId39"/>
    <sheet name="8.11" sheetId="157" r:id="rId40"/>
    <sheet name="8.12" sheetId="158" r:id="rId41"/>
    <sheet name="8.13" sheetId="159" r:id="rId42"/>
    <sheet name="8.14" sheetId="160" r:id="rId43"/>
    <sheet name="9" sheetId="161" r:id="rId44"/>
    <sheet name="10.1" sheetId="162" r:id="rId45"/>
    <sheet name="10.2" sheetId="166" r:id="rId46"/>
    <sheet name="10.3" sheetId="163" r:id="rId47"/>
    <sheet name="10.4" sheetId="171" r:id="rId48"/>
    <sheet name="10.5" sheetId="167" r:id="rId49"/>
    <sheet name="Obálka" sheetId="178" r:id="rId50"/>
  </sheets>
  <definedNames>
    <definedName name="Datum_OTE">"2. 5. 2017"</definedName>
    <definedName name="_xlnm.Print_Area" localSheetId="0">Titulní!$A$1:$B$2</definedName>
  </definedNames>
  <calcPr calcId="191029"/>
</workbook>
</file>

<file path=xl/calcChain.xml><?xml version="1.0" encoding="utf-8"?>
<calcChain xmlns="http://schemas.openxmlformats.org/spreadsheetml/2006/main">
  <c r="B31" i="166" l="1"/>
  <c r="B38" i="166"/>
  <c r="C41" i="166" l="1"/>
  <c r="D41" i="166"/>
  <c r="E41" i="166"/>
  <c r="F41" i="166"/>
  <c r="G41" i="166"/>
  <c r="H41" i="166"/>
  <c r="I41" i="166"/>
  <c r="J41" i="166"/>
  <c r="K41" i="166"/>
  <c r="L41" i="166"/>
  <c r="M41" i="166"/>
  <c r="B41" i="166"/>
  <c r="C39" i="166"/>
  <c r="D39" i="166"/>
  <c r="E39" i="166"/>
  <c r="F39" i="166"/>
  <c r="G39" i="166"/>
  <c r="H39" i="166"/>
  <c r="I39" i="166"/>
  <c r="J39" i="166"/>
  <c r="K39" i="166"/>
  <c r="L39" i="166"/>
  <c r="M39" i="166"/>
  <c r="B39" i="166"/>
  <c r="C38" i="166"/>
  <c r="D38" i="166"/>
  <c r="E38" i="166"/>
  <c r="F38" i="166"/>
  <c r="G38" i="166"/>
  <c r="H38" i="166"/>
  <c r="I38" i="166"/>
  <c r="J38" i="166"/>
  <c r="K38" i="166"/>
  <c r="L38" i="166"/>
  <c r="M38" i="166"/>
  <c r="C34" i="166"/>
  <c r="D34" i="166"/>
  <c r="E34" i="166"/>
  <c r="F34" i="166"/>
  <c r="G34" i="166"/>
  <c r="H34" i="166"/>
  <c r="I34" i="166"/>
  <c r="J34" i="166"/>
  <c r="K34" i="166"/>
  <c r="L34" i="166"/>
  <c r="M34" i="166"/>
  <c r="B34" i="166"/>
  <c r="C32" i="166"/>
  <c r="D32" i="166"/>
  <c r="E32" i="166"/>
  <c r="F32" i="166"/>
  <c r="G32" i="166"/>
  <c r="H32" i="166"/>
  <c r="I32" i="166"/>
  <c r="J32" i="166"/>
  <c r="K32" i="166"/>
  <c r="L32" i="166"/>
  <c r="M32" i="166"/>
  <c r="B32" i="166"/>
  <c r="C31" i="166"/>
  <c r="D31" i="166"/>
  <c r="E31" i="166"/>
  <c r="F31" i="166"/>
  <c r="G31" i="166"/>
  <c r="H31" i="166"/>
  <c r="I31" i="166"/>
  <c r="J31" i="166"/>
  <c r="K31" i="166"/>
  <c r="L31" i="166"/>
  <c r="M31" i="166"/>
  <c r="B33" i="166" l="1"/>
  <c r="I40" i="166" l="1"/>
  <c r="M40" i="166"/>
  <c r="C40" i="166"/>
  <c r="G40" i="166"/>
  <c r="K40" i="166"/>
  <c r="D40" i="166"/>
  <c r="H40" i="166"/>
  <c r="L40" i="166"/>
  <c r="E40" i="166" l="1"/>
  <c r="J40" i="166"/>
  <c r="F40" i="166"/>
  <c r="F33" i="171" l="1"/>
  <c r="F32" i="171"/>
  <c r="F31" i="171"/>
  <c r="F6" i="171"/>
  <c r="F5" i="171"/>
  <c r="F19" i="171"/>
  <c r="F18" i="171"/>
  <c r="F20" i="171"/>
  <c r="F7" i="171"/>
  <c r="B40" i="166"/>
  <c r="K33" i="166"/>
  <c r="F33" i="166"/>
  <c r="G33" i="166"/>
  <c r="H33" i="166"/>
  <c r="M33" i="166"/>
  <c r="J33" i="166"/>
  <c r="I33" i="166"/>
  <c r="E33" i="166"/>
  <c r="D33" i="166"/>
  <c r="C33" i="166"/>
  <c r="I24" i="163" l="1"/>
  <c r="I4" i="163"/>
  <c r="L33" i="166"/>
  <c r="G26" i="161" l="1"/>
  <c r="F26" i="161"/>
  <c r="E26" i="161"/>
  <c r="D26" i="161"/>
  <c r="C26" i="161"/>
  <c r="B26" i="161"/>
  <c r="N8" i="166" l="1"/>
  <c r="F20" i="162"/>
  <c r="F9" i="162"/>
  <c r="N19" i="166"/>
  <c r="K1" i="171" l="1"/>
  <c r="F16" i="162" l="1"/>
  <c r="F5" i="162"/>
  <c r="F18" i="162" l="1"/>
  <c r="C4" i="167" l="1"/>
  <c r="I1" i="167" l="1"/>
  <c r="K1" i="163"/>
  <c r="N1" i="166"/>
  <c r="L1" i="162"/>
  <c r="M1" i="161"/>
  <c r="I1" i="160"/>
  <c r="I1" i="159"/>
  <c r="I1" i="158"/>
  <c r="I1" i="157"/>
  <c r="I1" i="156"/>
  <c r="I1" i="155"/>
  <c r="I1" i="154"/>
  <c r="I1" i="153"/>
  <c r="I1" i="152"/>
  <c r="I1" i="151"/>
  <c r="I1" i="150"/>
  <c r="I1" i="149"/>
  <c r="I1" i="148"/>
  <c r="I1" i="146"/>
  <c r="J1" i="57"/>
  <c r="N1" i="129"/>
  <c r="M1" i="77"/>
  <c r="P1" i="130"/>
  <c r="N1" i="131"/>
  <c r="N1" i="53"/>
  <c r="P1" i="132"/>
  <c r="N1" i="127"/>
  <c r="N1" i="128"/>
  <c r="H6" i="162" l="1"/>
  <c r="H7" i="162" s="1"/>
  <c r="F17" i="162"/>
  <c r="F6" i="162"/>
  <c r="F7" i="162" l="1"/>
  <c r="N16" i="166" l="1"/>
  <c r="N5" i="166" l="1"/>
  <c r="N15" i="166" l="1"/>
  <c r="N4" i="166"/>
  <c r="A23" i="7" l="1"/>
  <c r="A21" i="7" l="1"/>
  <c r="A20" i="7"/>
  <c r="A18" i="7" l="1"/>
  <c r="A22" i="7" l="1"/>
  <c r="A19" i="7" l="1"/>
  <c r="M1" i="113" l="1"/>
  <c r="M1" i="117"/>
  <c r="M1" i="123"/>
  <c r="M1" i="121"/>
  <c r="M1" i="114"/>
  <c r="M1" i="120"/>
  <c r="M1" i="119"/>
  <c r="M1" i="115"/>
  <c r="M1" i="124"/>
  <c r="M1" i="122"/>
  <c r="M1" i="112"/>
  <c r="M1" i="116"/>
  <c r="M1" i="118"/>
  <c r="N6" i="166" l="1"/>
  <c r="N17" i="166" l="1"/>
  <c r="C4" i="163" l="1"/>
  <c r="C24" i="163" l="1"/>
  <c r="N7" i="166" l="1"/>
  <c r="F8" i="162"/>
  <c r="N18" i="166" l="1"/>
  <c r="F19" i="162"/>
  <c r="F34" i="171" l="1"/>
  <c r="F21" i="171"/>
  <c r="F8" i="171"/>
  <c r="F10" i="162" l="1"/>
  <c r="F21" i="162"/>
  <c r="N20" i="166"/>
  <c r="N9" i="166"/>
  <c r="F22" i="171" l="1"/>
  <c r="F35" i="171"/>
  <c r="F9" i="171"/>
  <c r="F11" i="162" l="1"/>
  <c r="N21" i="166"/>
  <c r="N10" i="166"/>
  <c r="F22" i="162"/>
  <c r="F23" i="162" l="1"/>
  <c r="N22" i="166"/>
  <c r="F12" i="162"/>
  <c r="N11" i="166"/>
  <c r="B19" i="167" l="1"/>
  <c r="B18" i="167"/>
  <c r="D18" i="167" s="1"/>
  <c r="B17" i="167"/>
  <c r="B16" i="167"/>
  <c r="B15" i="167"/>
  <c r="B14" i="167"/>
  <c r="B13" i="167"/>
  <c r="D13" i="167" s="1"/>
  <c r="B12" i="167"/>
  <c r="D12" i="167" s="1"/>
  <c r="B10" i="167"/>
  <c r="D10" i="167" s="1"/>
  <c r="B9" i="167"/>
  <c r="D9" i="167" s="1"/>
  <c r="B8" i="167"/>
  <c r="D8" i="167" s="1"/>
  <c r="B6" i="167"/>
  <c r="B5" i="167" l="1"/>
  <c r="B46" i="181"/>
  <c r="E17" i="167"/>
  <c r="D17" i="167"/>
  <c r="E6" i="167"/>
  <c r="D6" i="167"/>
  <c r="D14" i="167"/>
  <c r="E14" i="167"/>
  <c r="B7" i="167"/>
  <c r="B47" i="181"/>
  <c r="B48" i="181"/>
  <c r="B11" i="167"/>
  <c r="E15" i="167"/>
  <c r="D15" i="167"/>
  <c r="E19" i="167"/>
  <c r="D19" i="167"/>
  <c r="D16" i="167"/>
  <c r="E16" i="167"/>
  <c r="B20" i="167"/>
  <c r="B49" i="181"/>
  <c r="E20" i="167" l="1"/>
  <c r="D49" i="181" s="1"/>
  <c r="D20" i="167"/>
  <c r="C49" i="181" s="1"/>
  <c r="D11" i="167"/>
  <c r="C48" i="181" s="1"/>
  <c r="E11" i="167"/>
  <c r="D48" i="181" s="1"/>
  <c r="E7" i="167"/>
  <c r="D47" i="181" s="1"/>
  <c r="D7" i="167"/>
  <c r="C47" i="181" s="1"/>
  <c r="D5" i="167"/>
  <c r="C46" i="181" s="1"/>
  <c r="B4" i="167"/>
  <c r="E5" i="167"/>
  <c r="D46" i="181" s="1"/>
  <c r="B43" i="181" l="1"/>
  <c r="D4" i="167"/>
  <c r="C43" i="181" s="1"/>
  <c r="E4" i="167"/>
  <c r="D43" i="181" s="1"/>
  <c r="C24" i="171" l="1"/>
  <c r="B11" i="171"/>
  <c r="B37" i="171"/>
  <c r="C11" i="171" l="1"/>
  <c r="C25" i="171"/>
  <c r="C40" i="181" s="1"/>
  <c r="C26" i="171"/>
  <c r="D40" i="181" s="1"/>
  <c r="B40" i="181"/>
  <c r="C37" i="171"/>
  <c r="B24" i="171"/>
  <c r="B26" i="171" s="1"/>
  <c r="B7" i="129"/>
  <c r="I7" i="129"/>
  <c r="B12" i="171"/>
  <c r="B13" i="171"/>
  <c r="N11" i="129"/>
  <c r="N15" i="129"/>
  <c r="M7" i="129"/>
  <c r="N12" i="129"/>
  <c r="J7" i="129"/>
  <c r="N9" i="129"/>
  <c r="B25" i="171"/>
  <c r="D7" i="129"/>
  <c r="G7" i="129"/>
  <c r="N8" i="129"/>
  <c r="N10" i="129"/>
  <c r="B39" i="171"/>
  <c r="B38" i="171"/>
  <c r="L7" i="129"/>
  <c r="F7" i="129"/>
  <c r="K7" i="129"/>
  <c r="H7" i="129"/>
  <c r="N13" i="129"/>
  <c r="N14" i="129"/>
  <c r="C7" i="129"/>
  <c r="E7" i="129"/>
  <c r="C39" i="171" l="1"/>
  <c r="D41" i="181" s="1"/>
  <c r="B41" i="181"/>
  <c r="C38" i="171"/>
  <c r="C41" i="181" s="1"/>
  <c r="C13" i="171"/>
  <c r="D39" i="181" s="1"/>
  <c r="B39" i="181"/>
  <c r="C12" i="171"/>
  <c r="C39" i="181" s="1"/>
  <c r="E6" i="129"/>
  <c r="K6" i="129"/>
  <c r="H6" i="129"/>
  <c r="B6" i="129"/>
  <c r="N6" i="129"/>
  <c r="F10" i="171"/>
  <c r="F36" i="171"/>
  <c r="F23" i="171"/>
  <c r="B28" i="163" l="1"/>
  <c r="H33" i="163"/>
  <c r="M20" i="7"/>
  <c r="D21" i="7"/>
  <c r="H25" i="163"/>
  <c r="H16" i="163"/>
  <c r="C20" i="7"/>
  <c r="F19" i="7"/>
  <c r="M19" i="7"/>
  <c r="B25" i="163"/>
  <c r="F20" i="7"/>
  <c r="J20" i="7"/>
  <c r="I19" i="7"/>
  <c r="L21" i="7"/>
  <c r="B38" i="163"/>
  <c r="H7" i="163"/>
  <c r="G20" i="7"/>
  <c r="D19" i="7"/>
  <c r="L20" i="7"/>
  <c r="H28" i="163"/>
  <c r="J21" i="7"/>
  <c r="I20" i="7"/>
  <c r="H18" i="163"/>
  <c r="H6" i="163"/>
  <c r="D20" i="7"/>
  <c r="C21" i="7"/>
  <c r="L19" i="7"/>
  <c r="M21" i="7"/>
  <c r="H17" i="163"/>
  <c r="G19" i="7"/>
  <c r="H34" i="163"/>
  <c r="I21" i="7"/>
  <c r="J19" i="7"/>
  <c r="H32" i="163"/>
  <c r="H35" i="163"/>
  <c r="H11" i="163"/>
  <c r="C19" i="7"/>
  <c r="G21" i="7"/>
  <c r="H12" i="163"/>
  <c r="F21" i="7"/>
  <c r="B11" i="163"/>
  <c r="B14" i="163"/>
  <c r="B6" i="163"/>
  <c r="B20" i="163"/>
  <c r="B10" i="163"/>
  <c r="B12" i="163"/>
  <c r="B17" i="163"/>
  <c r="B13" i="163"/>
  <c r="B8" i="163"/>
  <c r="H13" i="163" l="1"/>
  <c r="B27" i="163"/>
  <c r="B30" i="163"/>
  <c r="H20" i="163"/>
  <c r="B35" i="163"/>
  <c r="H10" i="163"/>
  <c r="B29" i="163"/>
  <c r="B15" i="163"/>
  <c r="B16" i="163"/>
  <c r="B36" i="163"/>
  <c r="B26" i="163"/>
  <c r="H9" i="163"/>
  <c r="B33" i="163"/>
  <c r="H19" i="163"/>
  <c r="B37" i="163"/>
  <c r="H27" i="163"/>
  <c r="H26" i="163"/>
  <c r="B18" i="163"/>
  <c r="B5" i="163"/>
  <c r="H31" i="163"/>
  <c r="H5" i="163"/>
  <c r="B7" i="163"/>
  <c r="B9" i="163"/>
  <c r="H14" i="163"/>
  <c r="B19" i="163"/>
  <c r="B31" i="163"/>
  <c r="H8" i="163"/>
  <c r="J8" i="163" s="1"/>
  <c r="H29" i="163"/>
  <c r="H38" i="163"/>
  <c r="B32" i="163"/>
  <c r="H30" i="163"/>
  <c r="H36" i="163"/>
  <c r="H15" i="163"/>
  <c r="H37" i="163"/>
  <c r="B34" i="163"/>
  <c r="J36" i="163"/>
  <c r="C33" i="181" s="1"/>
  <c r="D13" i="163"/>
  <c r="D17" i="163"/>
  <c r="J19" i="163"/>
  <c r="J13" i="163"/>
  <c r="D30" i="163"/>
  <c r="E9" i="163"/>
  <c r="D12" i="163"/>
  <c r="N16" i="127"/>
  <c r="J27" i="163"/>
  <c r="E8" i="163"/>
  <c r="D10" i="163"/>
  <c r="J18" i="163"/>
  <c r="K28" i="163"/>
  <c r="B16" i="181"/>
  <c r="N23" i="53"/>
  <c r="D7" i="53"/>
  <c r="N19" i="53"/>
  <c r="D21" i="147"/>
  <c r="F7" i="53"/>
  <c r="E26" i="147"/>
  <c r="K35" i="163"/>
  <c r="J17" i="57"/>
  <c r="E28" i="147"/>
  <c r="C6" i="147"/>
  <c r="C35" i="147"/>
  <c r="E27" i="147"/>
  <c r="P8" i="130"/>
  <c r="E4" i="132"/>
  <c r="J18" i="57"/>
  <c r="N9" i="128"/>
  <c r="N21" i="128"/>
  <c r="B35" i="147"/>
  <c r="N17" i="128"/>
  <c r="D6" i="147"/>
  <c r="C21" i="147"/>
  <c r="N15" i="128"/>
  <c r="N10" i="128"/>
  <c r="H7" i="128"/>
  <c r="B6" i="147"/>
  <c r="P20" i="132"/>
  <c r="P11" i="132"/>
  <c r="K4" i="130"/>
  <c r="P8" i="132"/>
  <c r="H20" i="7"/>
  <c r="H9" i="7"/>
  <c r="J6" i="127"/>
  <c r="P11" i="130"/>
  <c r="G4" i="130"/>
  <c r="L7" i="53"/>
  <c r="K19" i="163"/>
  <c r="N9" i="127"/>
  <c r="D6" i="77"/>
  <c r="G6" i="127"/>
  <c r="E6" i="77"/>
  <c r="P10" i="130"/>
  <c r="G4" i="132"/>
  <c r="P12" i="132"/>
  <c r="P10" i="132"/>
  <c r="M4" i="132"/>
  <c r="J6" i="131"/>
  <c r="E4" i="130"/>
  <c r="L4" i="132"/>
  <c r="J4" i="132"/>
  <c r="J6" i="77"/>
  <c r="H5" i="77" s="1"/>
  <c r="N20" i="127"/>
  <c r="H4" i="130"/>
  <c r="F4" i="130"/>
  <c r="N16" i="53"/>
  <c r="K19" i="7"/>
  <c r="K7" i="7"/>
  <c r="D4" i="130"/>
  <c r="L6" i="131"/>
  <c r="E6" i="131"/>
  <c r="H6" i="77"/>
  <c r="N16" i="131"/>
  <c r="N20" i="131"/>
  <c r="N8" i="131"/>
  <c r="N13" i="131"/>
  <c r="N17" i="131"/>
  <c r="C6" i="131"/>
  <c r="F4" i="132"/>
  <c r="J16" i="57"/>
  <c r="J11" i="57"/>
  <c r="E4" i="57"/>
  <c r="G4" i="57"/>
  <c r="H4" i="57"/>
  <c r="D15" i="163"/>
  <c r="E15" i="163"/>
  <c r="N13" i="128"/>
  <c r="B7" i="128"/>
  <c r="N8" i="128"/>
  <c r="E7" i="128"/>
  <c r="N14" i="128"/>
  <c r="N11" i="128"/>
  <c r="C7" i="128"/>
  <c r="E24" i="147"/>
  <c r="E25" i="147"/>
  <c r="G7" i="128"/>
  <c r="N20" i="128"/>
  <c r="N18" i="128"/>
  <c r="J7" i="53"/>
  <c r="B7" i="53"/>
  <c r="N8" i="53"/>
  <c r="N14" i="53"/>
  <c r="P14" i="130"/>
  <c r="H21" i="7"/>
  <c r="H11" i="7"/>
  <c r="N13" i="53"/>
  <c r="K27" i="163"/>
  <c r="P16" i="130"/>
  <c r="I4" i="132"/>
  <c r="P15" i="132"/>
  <c r="O4" i="132"/>
  <c r="M6" i="77"/>
  <c r="C4" i="132"/>
  <c r="N21" i="53"/>
  <c r="E9" i="7"/>
  <c r="E20" i="7"/>
  <c r="N13" i="127"/>
  <c r="B6" i="77"/>
  <c r="N11" i="53"/>
  <c r="E6" i="127"/>
  <c r="C6" i="127"/>
  <c r="M4" i="130"/>
  <c r="B19" i="7"/>
  <c r="B7" i="7"/>
  <c r="N7" i="7"/>
  <c r="N12" i="127"/>
  <c r="K6" i="131"/>
  <c r="N15" i="131"/>
  <c r="N12" i="131"/>
  <c r="N18" i="127"/>
  <c r="M6" i="127"/>
  <c r="H6" i="127"/>
  <c r="N10" i="127"/>
  <c r="M6" i="131"/>
  <c r="K6" i="127"/>
  <c r="N9" i="131"/>
  <c r="N15" i="127"/>
  <c r="N19" i="127"/>
  <c r="J14" i="57"/>
  <c r="J6" i="57"/>
  <c r="J13" i="57"/>
  <c r="I4" i="57"/>
  <c r="J12" i="57"/>
  <c r="J7" i="57"/>
  <c r="C4" i="57"/>
  <c r="I7" i="128"/>
  <c r="J7" i="128"/>
  <c r="N19" i="128"/>
  <c r="K7" i="128"/>
  <c r="D35" i="147"/>
  <c r="N16" i="128"/>
  <c r="N23" i="128"/>
  <c r="C7" i="53"/>
  <c r="P12" i="130"/>
  <c r="P9" i="130"/>
  <c r="E7" i="53"/>
  <c r="G7" i="53"/>
  <c r="P20" i="130"/>
  <c r="N4" i="130"/>
  <c r="P7" i="130"/>
  <c r="P18" i="132"/>
  <c r="N10" i="53"/>
  <c r="H7" i="53"/>
  <c r="P17" i="132"/>
  <c r="P19" i="130"/>
  <c r="E19" i="7"/>
  <c r="E7" i="7"/>
  <c r="H19" i="7"/>
  <c r="H7" i="7"/>
  <c r="N22" i="53"/>
  <c r="B11" i="7"/>
  <c r="N11" i="7"/>
  <c r="B21" i="7"/>
  <c r="H4" i="132"/>
  <c r="N18" i="53"/>
  <c r="N10" i="131"/>
  <c r="P15" i="130"/>
  <c r="I7" i="53"/>
  <c r="O4" i="130"/>
  <c r="P9" i="132"/>
  <c r="I6" i="131"/>
  <c r="F6" i="77"/>
  <c r="P13" i="132"/>
  <c r="P17" i="130"/>
  <c r="N4" i="132"/>
  <c r="I6" i="77"/>
  <c r="B6" i="131"/>
  <c r="N7" i="131"/>
  <c r="P6" i="130"/>
  <c r="P19" i="132"/>
  <c r="N15" i="53"/>
  <c r="I6" i="127"/>
  <c r="D6" i="131"/>
  <c r="N14" i="127"/>
  <c r="D6" i="127"/>
  <c r="N7" i="127"/>
  <c r="B6" i="127"/>
  <c r="J9" i="57"/>
  <c r="J8" i="57"/>
  <c r="D4" i="57"/>
  <c r="M7" i="128"/>
  <c r="N22" i="128"/>
  <c r="D7" i="128"/>
  <c r="N12" i="128"/>
  <c r="D18" i="163"/>
  <c r="E23" i="147"/>
  <c r="L7" i="128"/>
  <c r="F7" i="128"/>
  <c r="E22" i="147"/>
  <c r="B21" i="147"/>
  <c r="P14" i="132"/>
  <c r="P18" i="130"/>
  <c r="K21" i="7"/>
  <c r="K11" i="7"/>
  <c r="D4" i="132"/>
  <c r="C4" i="130"/>
  <c r="J4" i="130"/>
  <c r="K6" i="77"/>
  <c r="L4" i="130"/>
  <c r="L6" i="77"/>
  <c r="J35" i="163"/>
  <c r="H6" i="131"/>
  <c r="N20" i="53"/>
  <c r="N8" i="127"/>
  <c r="P6" i="132"/>
  <c r="F6" i="127"/>
  <c r="N12" i="53"/>
  <c r="N17" i="127"/>
  <c r="P5" i="130"/>
  <c r="B4" i="130"/>
  <c r="K7" i="53"/>
  <c r="I4" i="130"/>
  <c r="E11" i="7"/>
  <c r="E21" i="7"/>
  <c r="N18" i="131"/>
  <c r="P16" i="132"/>
  <c r="M7" i="53"/>
  <c r="C6" i="77"/>
  <c r="N17" i="53"/>
  <c r="B20" i="7"/>
  <c r="N9" i="7"/>
  <c r="B9" i="7"/>
  <c r="F6" i="131"/>
  <c r="K20" i="7"/>
  <c r="K9" i="7"/>
  <c r="N9" i="53"/>
  <c r="N14" i="131"/>
  <c r="K4" i="132"/>
  <c r="P13" i="130"/>
  <c r="P5" i="132"/>
  <c r="B4" i="132"/>
  <c r="P7" i="132"/>
  <c r="G6" i="77"/>
  <c r="N11" i="131"/>
  <c r="N19" i="131"/>
  <c r="G6" i="131"/>
  <c r="L6" i="127"/>
  <c r="N11" i="127"/>
  <c r="J10" i="57"/>
  <c r="J15" i="57"/>
  <c r="B4" i="57"/>
  <c r="J5" i="57"/>
  <c r="F4" i="57"/>
  <c r="L22" i="7"/>
  <c r="I22" i="7"/>
  <c r="M22" i="7"/>
  <c r="M18" i="7"/>
  <c r="I18" i="7"/>
  <c r="J18" i="7"/>
  <c r="L18" i="7"/>
  <c r="J22" i="7"/>
  <c r="F18" i="7" l="1"/>
  <c r="F12" i="166"/>
  <c r="G22" i="7"/>
  <c r="G23" i="166"/>
  <c r="E5" i="77"/>
  <c r="B36" i="181"/>
  <c r="F22" i="7"/>
  <c r="F23" i="166"/>
  <c r="G18" i="7"/>
  <c r="G12" i="166"/>
  <c r="E10" i="163"/>
  <c r="E30" i="163"/>
  <c r="B33" i="181"/>
  <c r="D8" i="163"/>
  <c r="E17" i="163"/>
  <c r="D9" i="163"/>
  <c r="K36" i="163"/>
  <c r="D33" i="181" s="1"/>
  <c r="E36" i="163"/>
  <c r="D16" i="181" s="1"/>
  <c r="B5" i="127"/>
  <c r="K8" i="163"/>
  <c r="D36" i="163"/>
  <c r="C16" i="181" s="1"/>
  <c r="E12" i="163"/>
  <c r="B5" i="77"/>
  <c r="H5" i="131"/>
  <c r="J28" i="163"/>
  <c r="B20" i="147"/>
  <c r="F27" i="147" s="1"/>
  <c r="J4" i="57"/>
  <c r="B5" i="147"/>
  <c r="E7" i="147" s="1"/>
  <c r="K33" i="163"/>
  <c r="J33" i="163"/>
  <c r="P4" i="130"/>
  <c r="D6" i="163"/>
  <c r="E6" i="163"/>
  <c r="J38" i="163"/>
  <c r="K38" i="163"/>
  <c r="E33" i="163"/>
  <c r="D33" i="163"/>
  <c r="E34" i="163"/>
  <c r="D34" i="163"/>
  <c r="E6" i="53"/>
  <c r="K6" i="128"/>
  <c r="D32" i="163"/>
  <c r="C15" i="181" s="1"/>
  <c r="E32" i="163"/>
  <c r="D15" i="181" s="1"/>
  <c r="B15" i="181"/>
  <c r="H5" i="127"/>
  <c r="E31" i="163"/>
  <c r="D31" i="163"/>
  <c r="E5" i="127"/>
  <c r="J31" i="163"/>
  <c r="K31" i="163"/>
  <c r="E6" i="128"/>
  <c r="N6" i="128"/>
  <c r="K32" i="163"/>
  <c r="D32" i="181" s="1"/>
  <c r="J32" i="163"/>
  <c r="C32" i="181" s="1"/>
  <c r="B32" i="181"/>
  <c r="D37" i="163"/>
  <c r="C17" i="181" s="1"/>
  <c r="E37" i="163"/>
  <c r="D17" i="181" s="1"/>
  <c r="B17" i="181"/>
  <c r="B26" i="181"/>
  <c r="H4" i="163"/>
  <c r="J5" i="163"/>
  <c r="C26" i="181" s="1"/>
  <c r="K5" i="163"/>
  <c r="D26" i="181" s="1"/>
  <c r="B10" i="181"/>
  <c r="D7" i="163"/>
  <c r="C10" i="181" s="1"/>
  <c r="E7" i="163"/>
  <c r="D10" i="181" s="1"/>
  <c r="J34" i="163"/>
  <c r="K34" i="163"/>
  <c r="D27" i="163"/>
  <c r="E27" i="163"/>
  <c r="J15" i="163"/>
  <c r="K15" i="163"/>
  <c r="H6" i="53"/>
  <c r="J17" i="163"/>
  <c r="K17" i="163"/>
  <c r="J7" i="163"/>
  <c r="C27" i="181" s="1"/>
  <c r="K7" i="163"/>
  <c r="D27" i="181" s="1"/>
  <c r="B27" i="181"/>
  <c r="B9" i="181"/>
  <c r="B4" i="163"/>
  <c r="D5" i="163"/>
  <c r="C9" i="181" s="1"/>
  <c r="E5" i="163"/>
  <c r="D9" i="181" s="1"/>
  <c r="J11" i="163"/>
  <c r="C28" i="181" s="1"/>
  <c r="B28" i="181"/>
  <c r="K11" i="163"/>
  <c r="D28" i="181" s="1"/>
  <c r="K5" i="77"/>
  <c r="F25" i="147"/>
  <c r="D11" i="163"/>
  <c r="C11" i="181" s="1"/>
  <c r="B11" i="181"/>
  <c r="E11" i="163"/>
  <c r="D11" i="181" s="1"/>
  <c r="E16" i="163"/>
  <c r="D16" i="163"/>
  <c r="B6" i="128"/>
  <c r="J30" i="163"/>
  <c r="K30" i="163"/>
  <c r="D29" i="163"/>
  <c r="E29" i="163"/>
  <c r="A4" i="181"/>
  <c r="A21" i="181"/>
  <c r="D23" i="166"/>
  <c r="D22" i="7"/>
  <c r="K6" i="53"/>
  <c r="D20" i="163"/>
  <c r="C12" i="181" s="1"/>
  <c r="E20" i="163"/>
  <c r="D12" i="181" s="1"/>
  <c r="B12" i="181"/>
  <c r="A5" i="181"/>
  <c r="B5" i="181" s="1"/>
  <c r="A22" i="181"/>
  <c r="N5" i="127"/>
  <c r="K29" i="163"/>
  <c r="J29" i="163"/>
  <c r="J37" i="163"/>
  <c r="C34" i="181" s="1"/>
  <c r="B34" i="181"/>
  <c r="K37" i="163"/>
  <c r="D34" i="181" s="1"/>
  <c r="N5" i="131"/>
  <c r="F26" i="147"/>
  <c r="J26" i="163"/>
  <c r="K26" i="163"/>
  <c r="K5" i="127"/>
  <c r="H24" i="163"/>
  <c r="K25" i="163"/>
  <c r="J25" i="163"/>
  <c r="J12" i="163"/>
  <c r="K12" i="163"/>
  <c r="K6" i="163"/>
  <c r="J6" i="163"/>
  <c r="E5" i="131"/>
  <c r="K20" i="163"/>
  <c r="D29" i="181" s="1"/>
  <c r="J20" i="163"/>
  <c r="C29" i="181" s="1"/>
  <c r="B29" i="181"/>
  <c r="E26" i="163"/>
  <c r="D26" i="163"/>
  <c r="E19" i="163"/>
  <c r="D19" i="163"/>
  <c r="B34" i="147"/>
  <c r="D12" i="166"/>
  <c r="D18" i="7"/>
  <c r="C12" i="166"/>
  <c r="C18" i="7"/>
  <c r="C23" i="166"/>
  <c r="C22" i="7"/>
  <c r="P4" i="132"/>
  <c r="K14" i="163"/>
  <c r="J14" i="163"/>
  <c r="E28" i="163"/>
  <c r="D28" i="163"/>
  <c r="K16" i="163"/>
  <c r="J16" i="163"/>
  <c r="B5" i="131"/>
  <c r="B24" i="163"/>
  <c r="D25" i="163"/>
  <c r="E25" i="163"/>
  <c r="D35" i="163"/>
  <c r="E35" i="163"/>
  <c r="E38" i="163"/>
  <c r="D38" i="163"/>
  <c r="K5" i="131"/>
  <c r="K9" i="163"/>
  <c r="J9" i="163"/>
  <c r="B6" i="53"/>
  <c r="N6" i="53"/>
  <c r="E14" i="163"/>
  <c r="D14" i="163"/>
  <c r="A23" i="181"/>
  <c r="A6" i="181"/>
  <c r="B6" i="181" s="1"/>
  <c r="J10" i="163"/>
  <c r="K10" i="163"/>
  <c r="H6" i="128"/>
  <c r="D23" i="7"/>
  <c r="F23" i="7"/>
  <c r="M23" i="7"/>
  <c r="L23" i="7"/>
  <c r="I23" i="7"/>
  <c r="C23" i="7"/>
  <c r="G23" i="7"/>
  <c r="E12" i="166"/>
  <c r="J23" i="7"/>
  <c r="E23" i="166"/>
  <c r="G24" i="166" l="1"/>
  <c r="C23" i="181" s="1"/>
  <c r="G25" i="166"/>
  <c r="D23" i="181" s="1"/>
  <c r="G42" i="166"/>
  <c r="E14" i="166"/>
  <c r="D4" i="181" s="1"/>
  <c r="E35" i="166"/>
  <c r="E13" i="166"/>
  <c r="C4" i="181" s="1"/>
  <c r="F42" i="166"/>
  <c r="F24" i="166"/>
  <c r="C22" i="181" s="1"/>
  <c r="F25" i="166"/>
  <c r="D22" i="181" s="1"/>
  <c r="G14" i="166"/>
  <c r="D6" i="181" s="1"/>
  <c r="G35" i="166"/>
  <c r="G13" i="166"/>
  <c r="C6" i="181" s="1"/>
  <c r="F35" i="166"/>
  <c r="F13" i="166"/>
  <c r="C5" i="181" s="1"/>
  <c r="F14" i="166"/>
  <c r="D5" i="181" s="1"/>
  <c r="E42" i="166"/>
  <c r="E25" i="166"/>
  <c r="D21" i="181" s="1"/>
  <c r="E24" i="166"/>
  <c r="C21" i="181" s="1"/>
  <c r="D42" i="166"/>
  <c r="B23" i="181"/>
  <c r="D25" i="166"/>
  <c r="D24" i="166"/>
  <c r="C42" i="166"/>
  <c r="B22" i="181"/>
  <c r="C25" i="166"/>
  <c r="C24" i="166"/>
  <c r="E14" i="147"/>
  <c r="F24" i="147"/>
  <c r="E11" i="147"/>
  <c r="F23" i="147"/>
  <c r="F28" i="147"/>
  <c r="F22" i="147"/>
  <c r="E13" i="147"/>
  <c r="E9" i="147"/>
  <c r="E10" i="147"/>
  <c r="E8" i="147"/>
  <c r="E12" i="147"/>
  <c r="H22" i="7"/>
  <c r="H13" i="7"/>
  <c r="E24" i="163"/>
  <c r="D24" i="163"/>
  <c r="C14" i="166"/>
  <c r="C13" i="166"/>
  <c r="C35" i="166"/>
  <c r="J24" i="163"/>
  <c r="K24" i="163"/>
  <c r="D4" i="163"/>
  <c r="E4" i="163"/>
  <c r="E22" i="7"/>
  <c r="E13" i="7"/>
  <c r="C24" i="162" s="1"/>
  <c r="B4" i="181"/>
  <c r="E5" i="7"/>
  <c r="C13" i="162" s="1"/>
  <c r="E18" i="7"/>
  <c r="D35" i="166"/>
  <c r="D13" i="166"/>
  <c r="D14" i="166"/>
  <c r="B23" i="166"/>
  <c r="B22" i="7"/>
  <c r="N13" i="7"/>
  <c r="B13" i="7"/>
  <c r="B24" i="162" s="1"/>
  <c r="K5" i="7"/>
  <c r="K18" i="7"/>
  <c r="H18" i="7"/>
  <c r="H5" i="7"/>
  <c r="B12" i="166"/>
  <c r="B5" i="7"/>
  <c r="B13" i="162" s="1"/>
  <c r="B18" i="7"/>
  <c r="N5" i="7"/>
  <c r="K22" i="7"/>
  <c r="K13" i="7"/>
  <c r="E38" i="147"/>
  <c r="E37" i="147"/>
  <c r="E36" i="147"/>
  <c r="J4" i="163"/>
  <c r="K4" i="163"/>
  <c r="B39" i="151"/>
  <c r="B40" i="151"/>
  <c r="B38" i="157"/>
  <c r="B38" i="159"/>
  <c r="B40" i="156"/>
  <c r="B39" i="159"/>
  <c r="B40" i="155"/>
  <c r="B39" i="148"/>
  <c r="B39" i="150"/>
  <c r="B39" i="152"/>
  <c r="B39" i="154"/>
  <c r="B38" i="152"/>
  <c r="B40" i="148"/>
  <c r="B40" i="154"/>
  <c r="B39" i="156"/>
  <c r="B40" i="157"/>
  <c r="B40" i="150"/>
  <c r="B40" i="152"/>
  <c r="B39" i="155"/>
  <c r="B39" i="157"/>
  <c r="B40" i="159"/>
  <c r="B38" i="151"/>
  <c r="B38" i="156"/>
  <c r="B38" i="150"/>
  <c r="B38" i="155"/>
  <c r="B38" i="154"/>
  <c r="B38" i="148"/>
  <c r="C14" i="162" l="1"/>
  <c r="C3" i="181" s="1"/>
  <c r="B3" i="181"/>
  <c r="C15" i="162"/>
  <c r="D3" i="181" s="1"/>
  <c r="C25" i="162"/>
  <c r="C20" i="181" s="1"/>
  <c r="B20" i="181"/>
  <c r="C26" i="162"/>
  <c r="D20" i="181" s="1"/>
  <c r="B24" i="166"/>
  <c r="B21" i="181"/>
  <c r="B25" i="166"/>
  <c r="K15" i="7"/>
  <c r="K23" i="7"/>
  <c r="E38" i="153"/>
  <c r="E38" i="151"/>
  <c r="E38" i="146"/>
  <c r="E38" i="160"/>
  <c r="E38" i="157"/>
  <c r="E38" i="152"/>
  <c r="E38" i="159"/>
  <c r="E38" i="155"/>
  <c r="E38" i="154"/>
  <c r="E38" i="150"/>
  <c r="E38" i="148"/>
  <c r="E38" i="149"/>
  <c r="E38" i="158"/>
  <c r="E38" i="156"/>
  <c r="D38" i="149"/>
  <c r="D38" i="153"/>
  <c r="D38" i="157"/>
  <c r="D38" i="155"/>
  <c r="D38" i="151"/>
  <c r="D38" i="150"/>
  <c r="D38" i="159"/>
  <c r="D38" i="154"/>
  <c r="D38" i="152"/>
  <c r="D38" i="148"/>
  <c r="D38" i="156"/>
  <c r="D38" i="146"/>
  <c r="D38" i="158"/>
  <c r="D38" i="160"/>
  <c r="B38" i="153"/>
  <c r="H39" i="153"/>
  <c r="H41" i="146"/>
  <c r="B39" i="146"/>
  <c r="B40" i="149"/>
  <c r="H41" i="149"/>
  <c r="B39" i="160"/>
  <c r="H40" i="160"/>
  <c r="H42" i="146"/>
  <c r="B40" i="146"/>
  <c r="B13" i="166"/>
  <c r="B35" i="166"/>
  <c r="B14" i="166"/>
  <c r="B42" i="166"/>
  <c r="B40" i="160"/>
  <c r="H41" i="160"/>
  <c r="B40" i="153"/>
  <c r="H41" i="153"/>
  <c r="B38" i="158"/>
  <c r="H40" i="158"/>
  <c r="B38" i="149"/>
  <c r="H39" i="149"/>
  <c r="B26" i="162"/>
  <c r="F24" i="162"/>
  <c r="B25" i="162"/>
  <c r="H23" i="7"/>
  <c r="H15" i="7"/>
  <c r="B39" i="158"/>
  <c r="H41" i="158"/>
  <c r="H40" i="149"/>
  <c r="B39" i="149"/>
  <c r="N15" i="7"/>
  <c r="B15" i="7"/>
  <c r="B23" i="7"/>
  <c r="C38" i="155"/>
  <c r="C38" i="158"/>
  <c r="C38" i="157"/>
  <c r="C38" i="148"/>
  <c r="C38" i="156"/>
  <c r="C38" i="151"/>
  <c r="C38" i="146"/>
  <c r="C38" i="150"/>
  <c r="C38" i="160"/>
  <c r="C38" i="154"/>
  <c r="C38" i="152"/>
  <c r="C38" i="159"/>
  <c r="C38" i="149"/>
  <c r="C38" i="153"/>
  <c r="E15" i="7"/>
  <c r="E23" i="7"/>
  <c r="H40" i="146"/>
  <c r="B38" i="146"/>
  <c r="H39" i="160"/>
  <c r="B38" i="160"/>
  <c r="H40" i="153"/>
  <c r="B39" i="153"/>
  <c r="B40" i="158"/>
  <c r="H42" i="158"/>
  <c r="F13" i="162"/>
  <c r="B14" i="162"/>
  <c r="B15" i="162"/>
  <c r="D25" i="161"/>
  <c r="F25" i="161"/>
  <c r="B25" i="161"/>
  <c r="F25" i="162" l="1"/>
  <c r="F26" i="162"/>
  <c r="F14" i="162"/>
  <c r="F15" i="162"/>
</calcChain>
</file>

<file path=xl/sharedStrings.xml><?xml version="1.0" encoding="utf-8"?>
<sst xmlns="http://schemas.openxmlformats.org/spreadsheetml/2006/main" count="1516" uniqueCount="343">
  <si>
    <t>Energetika</t>
  </si>
  <si>
    <t>Doprava</t>
  </si>
  <si>
    <t>Stavebnictví</t>
  </si>
  <si>
    <t>Ostatní</t>
  </si>
  <si>
    <t>Celkem kraj</t>
  </si>
  <si>
    <t>Obchod, služby, školství, zdravotnictví</t>
  </si>
  <si>
    <t>Zemědělství a lesnictví</t>
  </si>
  <si>
    <t>Celkem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</si>
  <si>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</si>
  <si>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</si>
  <si>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</si>
  <si>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</si>
  <si>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</si>
  <si>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</si>
  <si>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</si>
  <si>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</si>
  <si>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</si>
  <si>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</si>
  <si>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</si>
  <si>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</si>
  <si>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Brikety a pelety</t>
  </si>
  <si>
    <t>Kapalná biopaliva</t>
  </si>
  <si>
    <t>Ostatní biomasa</t>
  </si>
  <si>
    <t>Palivové dříví</t>
  </si>
  <si>
    <t>Piliny, kůra, štěpky, dřevní odpad</t>
  </si>
  <si>
    <t>Domácnosti</t>
  </si>
  <si>
    <t>Průmysl</t>
  </si>
  <si>
    <t>Skládkový plyn</t>
  </si>
  <si>
    <t>Kalový plyn (ČOV)</t>
  </si>
  <si>
    <t>Ostatní bioplyn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</si>
  <si>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</si>
  <si>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</si>
  <si>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</si>
  <si>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</si>
  <si>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</si>
  <si>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</si>
  <si>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</si>
  <si>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</si>
  <si>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</si>
  <si>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</si>
  <si>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</si>
  <si>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Celulózové výluhy</t>
  </si>
  <si>
    <t>I. čtvrtletí</t>
  </si>
  <si>
    <t>II. čtvrtletí</t>
  </si>
  <si>
    <t>III. čtvrtletí</t>
  </si>
  <si>
    <t>IV. čtvrtletí</t>
  </si>
  <si>
    <t>14.2 Výroba a spotřeba: Jihomoravský kraj</t>
  </si>
  <si>
    <t>14.3 Výroba a spotřeba: Karlovarský kraj</t>
  </si>
  <si>
    <t>14.4 Výroba a spotřeba: Královéhradecký kraj</t>
  </si>
  <si>
    <t>14.5 Výroba a spotřeba: Liberecký kraj</t>
  </si>
  <si>
    <t>14.6 Výroba a spotřeba: Moravskoslezský kraj</t>
  </si>
  <si>
    <t>14.7 Výroba a spotřeba: Olomoucký kraj</t>
  </si>
  <si>
    <t>14.8 Výroba a spotřeba: Pardubický kraj</t>
  </si>
  <si>
    <t>14.9 Výroba a spotřeba: Plzeňský kraj</t>
  </si>
  <si>
    <t>14.10 Výroba a spotřeba: Praha</t>
  </si>
  <si>
    <t>14.11 Výroba a spotřeba: Středočeský kraj</t>
  </si>
  <si>
    <t>14.12 Výroba a spotřeba: Ústecký kraj</t>
  </si>
  <si>
    <t>14.13 Výroba a spotřeba: Vysočina</t>
  </si>
  <si>
    <t>14.14 Výroba a spotřeba: Zlínský kraj</t>
  </si>
  <si>
    <t>Výroba tepla brutto</t>
  </si>
  <si>
    <t>Elektrická energie</t>
  </si>
  <si>
    <t>Energie prostředí (tepelné čerpadlo)</t>
  </si>
  <si>
    <t>Energie Slunce (solární kolektor)</t>
  </si>
  <si>
    <t>Černé uhlí tříděné</t>
  </si>
  <si>
    <t>Černé uhlí průmyslové</t>
  </si>
  <si>
    <t>Černouhelné kaly a granulát</t>
  </si>
  <si>
    <t>Hnědé uhlí tříděné</t>
  </si>
  <si>
    <t>Hnědé uhlí průmyslové</t>
  </si>
  <si>
    <t>Hnědé uhlí - Brikety</t>
  </si>
  <si>
    <t>Hnědé uhlí - Lignit</t>
  </si>
  <si>
    <t>Hnědé uhlí - Mourové kaly</t>
  </si>
  <si>
    <t xml:space="preserve">Technologická vlastní spotřeba tepla </t>
  </si>
  <si>
    <t>Jaderné palivo</t>
  </si>
  <si>
    <t>Dodávky tepla z uhlí</t>
  </si>
  <si>
    <t>Dodávky tepla z bioplynu</t>
  </si>
  <si>
    <t>Dodávky tepla z biomasy</t>
  </si>
  <si>
    <t>JHČ</t>
  </si>
  <si>
    <t>JHM</t>
  </si>
  <si>
    <t>KVK</t>
  </si>
  <si>
    <t>HKK</t>
  </si>
  <si>
    <t>LBK</t>
  </si>
  <si>
    <t>MSK</t>
  </si>
  <si>
    <t>OLK</t>
  </si>
  <si>
    <t>PAK</t>
  </si>
  <si>
    <t>PLK</t>
  </si>
  <si>
    <t>PHA</t>
  </si>
  <si>
    <t>STČ</t>
  </si>
  <si>
    <t>ULK</t>
  </si>
  <si>
    <t>VYS</t>
  </si>
  <si>
    <t>ZLK</t>
  </si>
  <si>
    <t>Bilanční rozdíl</t>
  </si>
  <si>
    <t>Ztráty</t>
  </si>
  <si>
    <t>SZT</t>
  </si>
  <si>
    <t>Soustava zásobování teplem</t>
  </si>
  <si>
    <t>Výroba tepla brutto =</t>
  </si>
  <si>
    <t>Ztráty =</t>
  </si>
  <si>
    <t>Bilanční rozdíl =</t>
  </si>
  <si>
    <t>Technologická vlastní spotřeba tepla =</t>
  </si>
  <si>
    <t>Ztráty při výrobě tepla a distribuční ztráty (v rozvodech).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</si>
  <si>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</si>
  <si>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</si>
  <si>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</si>
  <si>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</si>
  <si>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</si>
  <si>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</si>
  <si>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</si>
  <si>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</si>
  <si>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</si>
  <si>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</si>
  <si>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</si>
  <si>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</si>
  <si>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tepla brutto v krajích ČR</t>
  </si>
  <si>
    <t>Výroba tepla brutto podle paliv</t>
  </si>
  <si>
    <t>CZ-NACE</t>
  </si>
  <si>
    <t>Klasifikace ekonomických činností CZ-NACE dle Českého statistického úřadu</t>
  </si>
  <si>
    <t>Rostlinné materiály neaglomerované</t>
  </si>
  <si>
    <t>Dodávky tepla</t>
  </si>
  <si>
    <t>Spotřeba tepla podle sektorů národního hospodářství</t>
  </si>
  <si>
    <t>Dodávky tepla podle paliv</t>
  </si>
  <si>
    <t>Dodávky tepla v krajích ČR</t>
  </si>
  <si>
    <t>Spotřeba tepla =</t>
  </si>
  <si>
    <t>Konečná spotřeba tepla v jednotlivých sektorech národního hospodářství.</t>
  </si>
  <si>
    <t>Dodávky tepla z uhlí, biomasy a bioplynu</t>
  </si>
  <si>
    <t>KVET</t>
  </si>
  <si>
    <t>Kombinovaná výroba elektřiny a tepla</t>
  </si>
  <si>
    <t>Hlavní město Praha (PHA)</t>
  </si>
  <si>
    <t>Kraj Vysočina (VYS)</t>
  </si>
  <si>
    <t>Kraj Vysočina</t>
  </si>
  <si>
    <t>Hlavní město Praha</t>
  </si>
  <si>
    <t>Výroba, dodávky a spotřeba tepla: Jihomoravský kraj</t>
  </si>
  <si>
    <t>Výroba, dodávky a spotřeba tepla: Karlovarský kraj</t>
  </si>
  <si>
    <t>Výroba, dodávky a spotřeba tepla: Královéhradecký kraj</t>
  </si>
  <si>
    <t>Výroba, dodávky a spotřeba tepla: Liberecký kraj</t>
  </si>
  <si>
    <t>Výroba, dodávky a spotřeba tepla: Moravskoslezský kraj</t>
  </si>
  <si>
    <t>Výroba, dodávky a spotřeba tepla: Olomoucký kraj</t>
  </si>
  <si>
    <t>Výroba, dodávky a spotřeba tepla: Pardubický kraj</t>
  </si>
  <si>
    <t>Výroba, dodávky a spotřeba tepla: Plzeňský kraj</t>
  </si>
  <si>
    <t>Výroba, dodávky a spotřeba tepla: Středočeský kraj</t>
  </si>
  <si>
    <t>Výroba, dodávky a spotřeba tepla: Ústecký kraj</t>
  </si>
  <si>
    <t>Výroba, dodávky a spotřeba tepla: Kraj Vysočina</t>
  </si>
  <si>
    <t>Výroba, dodávky a spotřeba tepla: Zlínský kraj</t>
  </si>
  <si>
    <t>Výroba, dodávky a spotřeba tepla: Hlavní město Praha</t>
  </si>
  <si>
    <t>Výroba, dodávky a spotřeba tepla: Jihočeský kraj</t>
  </si>
  <si>
    <t>Královéhradecký kraj (HKK)</t>
  </si>
  <si>
    <t>Liberecký kraj (LBK)</t>
  </si>
  <si>
    <t>Moravskoslezský kraj (MSK)</t>
  </si>
  <si>
    <t>Olomoucký kraj (OLK)</t>
  </si>
  <si>
    <t>Pardubický kraj (PAK)</t>
  </si>
  <si>
    <t>Plzeňský kraj (PLK)</t>
  </si>
  <si>
    <t>Středočeský kraj (STČ)</t>
  </si>
  <si>
    <t>Ústecký kraj (ULK)</t>
  </si>
  <si>
    <t>Zlínský kraj (ZLK)</t>
  </si>
  <si>
    <t>Jihočeský kraj (JHČ)</t>
  </si>
  <si>
    <t>Jihomoravský kraj (JHM)</t>
  </si>
  <si>
    <t>Karlovarský kraj (KVK)</t>
  </si>
  <si>
    <t>Spotřeba tepla podle sektorů národního hospodářství *</t>
  </si>
  <si>
    <t>Instalovaný výkon v ČR</t>
  </si>
  <si>
    <t>Celkem ČR *</t>
  </si>
  <si>
    <t>Brutto výroba tepla na zdrojích bez tepla použitého na výrobu elektřiny.</t>
  </si>
  <si>
    <t>Spotřeba tepla pro vlastní potřebu výrobce (bez technologické vlastní spotřeby tepla).</t>
  </si>
  <si>
    <t>Výroba tepla netto</t>
  </si>
  <si>
    <r>
      <t>Q</t>
    </r>
    <r>
      <rPr>
        <b/>
        <vertAlign val="subscript"/>
        <sz val="9"/>
        <rFont val="Arial"/>
        <family val="2"/>
        <charset val="238"/>
        <scheme val="minor"/>
      </rPr>
      <t>netto</t>
    </r>
  </si>
  <si>
    <t>Dodávka užitečného tepla z KVET</t>
  </si>
  <si>
    <t>Instalovaný výkon</t>
  </si>
  <si>
    <r>
      <t>Q</t>
    </r>
    <r>
      <rPr>
        <b/>
        <vertAlign val="subscript"/>
        <sz val="9"/>
        <rFont val="Arial"/>
        <family val="2"/>
        <charset val="238"/>
        <scheme val="minor"/>
      </rPr>
      <t>KVET</t>
    </r>
  </si>
  <si>
    <t>Výroba tepla brutto bez technologické vlastní spotřeby tepla.</t>
  </si>
  <si>
    <t>* Nezahrnuje část nezjištěného rozvodu tepla</t>
  </si>
  <si>
    <r>
      <t>Q</t>
    </r>
    <r>
      <rPr>
        <b/>
        <vertAlign val="subscript"/>
        <sz val="9"/>
        <rFont val="Arial"/>
        <family val="2"/>
        <charset val="238"/>
        <scheme val="minor"/>
      </rPr>
      <t xml:space="preserve">KVET/ </t>
    </r>
    <r>
      <rPr>
        <b/>
        <sz val="9"/>
        <rFont val="Arial"/>
        <family val="2"/>
        <charset val="238"/>
        <scheme val="minor"/>
      </rPr>
      <t>Q</t>
    </r>
    <r>
      <rPr>
        <b/>
        <vertAlign val="subscript"/>
        <sz val="9"/>
        <rFont val="Arial"/>
        <family val="2"/>
        <charset val="238"/>
        <scheme val="minor"/>
      </rPr>
      <t>netto</t>
    </r>
  </si>
  <si>
    <t>Výroba tepla netto =</t>
  </si>
  <si>
    <t>Meziroční změna</t>
  </si>
  <si>
    <t>Meziroční změna-výroba tepla brutto</t>
  </si>
  <si>
    <t>Výroba tepla brutto 2017</t>
  </si>
  <si>
    <t>Výroba tepla brutto 2018</t>
  </si>
  <si>
    <t>Meziroční změna-dodávky tepla</t>
  </si>
  <si>
    <t>Dodávky tepla 2017</t>
  </si>
  <si>
    <t>Dodávky tepla 2018</t>
  </si>
  <si>
    <t xml:space="preserve">Vývoj výroby tepla z KVET </t>
  </si>
  <si>
    <t>Množství tepelné energie dodané do soustav zásobování teplem.</t>
  </si>
  <si>
    <t>Dodávky tepla =</t>
  </si>
  <si>
    <t>Vlastní spotřeba tepla =</t>
  </si>
  <si>
    <t>Vlastní spotřeba tepla</t>
  </si>
  <si>
    <t>Výroba tepla brutto 2019</t>
  </si>
  <si>
    <t>Dodávky tepla 2019</t>
  </si>
  <si>
    <t>Výroba tepla</t>
  </si>
  <si>
    <r>
      <t>Q</t>
    </r>
    <r>
      <rPr>
        <b/>
        <vertAlign val="subscript"/>
        <sz val="11"/>
        <rFont val="Arial"/>
        <family val="2"/>
        <charset val="238"/>
        <scheme val="minor"/>
      </rPr>
      <t>netto</t>
    </r>
  </si>
  <si>
    <r>
      <t>Q</t>
    </r>
    <r>
      <rPr>
        <b/>
        <vertAlign val="subscript"/>
        <sz val="11"/>
        <rFont val="Arial"/>
        <family val="2"/>
        <charset val="238"/>
        <scheme val="minor"/>
      </rPr>
      <t>KVET</t>
    </r>
  </si>
  <si>
    <t>Výroba tepla brutto 2020</t>
  </si>
  <si>
    <t>Dodávky tepla 2020</t>
  </si>
  <si>
    <t>Energie prostředí (TČ)</t>
  </si>
  <si>
    <t>Energie Slunce (SK)</t>
  </si>
  <si>
    <t>Vývoj spotřeby tepla</t>
  </si>
  <si>
    <r>
      <t>Celkový instalovaný výkon [MW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]</t>
    </r>
  </si>
  <si>
    <t>Vývoj bilance tepla: čtvrtletní porovnání</t>
  </si>
  <si>
    <t>Vývoj bilance tepla: měsíční porovnání</t>
  </si>
  <si>
    <t>Výroba tepla z KVET</t>
  </si>
  <si>
    <t>Výroba tepla brutto 2021</t>
  </si>
  <si>
    <t>Dodávky tepla 2021</t>
  </si>
  <si>
    <t>OBSAH</t>
  </si>
  <si>
    <t>ÚVOD</t>
  </si>
  <si>
    <r>
      <t>Výroba tepla brutto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technologická vlastní spotřeba tepla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ztráty</t>
    </r>
    <r>
      <rPr>
        <sz val="10"/>
        <rFont val="Arial"/>
        <family val="2"/>
        <charset val="238"/>
        <scheme val="minor"/>
      </rPr>
      <t xml:space="preserve"> - </t>
    </r>
    <r>
      <rPr>
        <sz val="11"/>
        <rFont val="Arial"/>
        <family val="2"/>
        <charset val="238"/>
        <scheme val="minor"/>
      </rPr>
      <t>dodávky do vlastního podniku – dodávky tepla.</t>
    </r>
  </si>
  <si>
    <t>Spotřeba tepla na výrobu tepla a elektrické energie, která je nezbytná pro zajištění procesu výroby tepla a elektrické energie.</t>
  </si>
  <si>
    <t>Zemědělství a lesnictví</t>
  </si>
  <si>
    <t xml:space="preserve"> </t>
  </si>
  <si>
    <t>1</t>
  </si>
  <si>
    <t>2</t>
  </si>
  <si>
    <t>3</t>
  </si>
  <si>
    <t>4</t>
  </si>
  <si>
    <t>4.1</t>
  </si>
  <si>
    <t>4.2</t>
  </si>
  <si>
    <t>4.3</t>
  </si>
  <si>
    <t>5</t>
  </si>
  <si>
    <t>5.1</t>
  </si>
  <si>
    <t>5.2</t>
  </si>
  <si>
    <t>6</t>
  </si>
  <si>
    <t>7</t>
  </si>
  <si>
    <t>7.1</t>
  </si>
  <si>
    <t>7.2</t>
  </si>
  <si>
    <t>8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</si>
  <si>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</si>
  <si>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</si>
  <si>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</si>
  <si>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</si>
  <si>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</si>
  <si>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</si>
  <si>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</si>
  <si>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</si>
  <si>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</si>
  <si>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</si>
  <si>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</si>
  <si>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</si>
  <si>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</si>
  <si>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</si>
  <si>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9</t>
  </si>
  <si>
    <t>10</t>
  </si>
  <si>
    <t>10.1</t>
  </si>
  <si>
    <t>10.2</t>
  </si>
  <si>
    <t>10.3</t>
  </si>
  <si>
    <t>10.4</t>
  </si>
  <si>
    <t>10.5</t>
  </si>
  <si>
    <t>3 BILANCE TEPLA [TJ]</t>
  </si>
  <si>
    <t>4 VÝROBA TEPLA</t>
  </si>
  <si>
    <t>4.1 Výroba tepla brutto podle paliv [TJ]</t>
  </si>
  <si>
    <t>4.2 Výroba tepla brutto v krajích ČR [TJ]</t>
  </si>
  <si>
    <t>5 DODÁVKY TEPLA</t>
  </si>
  <si>
    <t>5.1 Dodávky tepla podle paliv [TJ]</t>
  </si>
  <si>
    <t>5.2 Dodávky tepla v krajích ČR [TJ]</t>
  </si>
  <si>
    <t>Oddělení statistiky a sledování kvality</t>
  </si>
  <si>
    <t>ZKRATKY, POJMY A ZÁKLADNÍ VZTAHY</t>
  </si>
  <si>
    <t>BILANCE TEPLA</t>
  </si>
  <si>
    <t>VÝROBA TEPLA</t>
  </si>
  <si>
    <t>DODÁVKY TEPLA</t>
  </si>
  <si>
    <t>INSTALOVANÝ VÝKON VÝROBEN TEPLA V KRAJÍCH ČR</t>
  </si>
  <si>
    <t>SPOTŘEBA TEPLA</t>
  </si>
  <si>
    <t>VÝROBA, DODÁVKY A SPOTŘEBA TEPLA V JEDNOTLIVÝCH KRAJÍCH ČR</t>
  </si>
  <si>
    <t>VÝVOJ BILANCE TEPLA, DODÁVEK TEPLA, SPOTŘEBY TEPLA A KVET</t>
  </si>
  <si>
    <r>
      <t>6 INSTALOVANÝ VÝKON VÝROBEN TEPLA V KRAJÍCH ČR [MW</t>
    </r>
    <r>
      <rPr>
        <b/>
        <vertAlign val="subscript"/>
        <sz val="16"/>
        <color theme="3"/>
        <rFont val="Arial"/>
        <family val="2"/>
        <charset val="238"/>
        <scheme val="minor"/>
      </rPr>
      <t>t</t>
    </r>
    <r>
      <rPr>
        <b/>
        <sz val="16"/>
        <color theme="3"/>
        <rFont val="Arial"/>
        <family val="2"/>
        <charset val="238"/>
        <scheme val="minor"/>
      </rPr>
      <t>]</t>
    </r>
  </si>
  <si>
    <t>7 SPOTŘEBA TEPLA</t>
  </si>
  <si>
    <t>7.1 Spotřeba tepla podle sektorů národního hospodářství [TJ]</t>
  </si>
  <si>
    <t>8 VÝROBA, DODÁVKY A SPOTŘEBA TEPLA V JEDNOTLIVÝCH KRAJÍCH ČR</t>
  </si>
  <si>
    <t>8.1 Výroba, dodávky a spotřeba tepla: Hlavní město Praha</t>
  </si>
  <si>
    <t>8.2 Výroba, dodávky a spotřeba tepla: Jihočeský kraj</t>
  </si>
  <si>
    <t>8.3 Výroba, dodávky a spotřeba tepla: Jihomoravský kraj</t>
  </si>
  <si>
    <t>8.4 Výroba, dodávky a spotřeba tepla: Karlovarský kraj</t>
  </si>
  <si>
    <t>8.5 Výroba, dodávky a spotřeba tepla: Kraj Vysočina</t>
  </si>
  <si>
    <t>8.6 Výroba, dodávky a spotřeba tepla: Královéhradecký kraj</t>
  </si>
  <si>
    <t>8.7 Výroba, dodávky a spotřeba tepla: Liberecký kraj</t>
  </si>
  <si>
    <t>8.8 Výroba, dodávky a spotřeba tepla: Moravskoslezský kraj</t>
  </si>
  <si>
    <t>8.9 Výroba, dodávky a spotřeba tepla: Olomoucký kraj</t>
  </si>
  <si>
    <t>8.10 Výroba, dodávky a spotřeba tepla: Pardubický kraj</t>
  </si>
  <si>
    <t>8.11 Výroba, dodávky a spotřeba tepla: Plzeňský kraj</t>
  </si>
  <si>
    <t>8.12 Výroba, dodávky a spotřeba tepla: Středočeský kraj</t>
  </si>
  <si>
    <t>8.13 Výroba, dodávky a spotřeba tepla: Ústecký kraj</t>
  </si>
  <si>
    <t>8.14 Výroba, dodávky a spotřeba tepla: Zlínský kraj</t>
  </si>
  <si>
    <t>9 VÝROBA TEPLA NETTO A VÝROBA TEPLA Z KVET [TJ]</t>
  </si>
  <si>
    <t>10 VÝVOJ BILANCE TEPLA, DODÁVEK TEPLA, SPOTŘEBY TEPLA A KVET</t>
  </si>
  <si>
    <t>10.1 Vývoj bilance tepla: čtvrtletní porovnání [TJ]</t>
  </si>
  <si>
    <t>10.2 Vývoj bilance tepla: měsíční porovnání [TJ]</t>
  </si>
  <si>
    <t>5.3</t>
  </si>
  <si>
    <t>5.4</t>
  </si>
  <si>
    <t>Vývoj výroby tepla brutto a dodávek tepla podle paliv a krajů ČR</t>
  </si>
  <si>
    <t>Kraj</t>
  </si>
  <si>
    <t>Podíl v ČR</t>
  </si>
  <si>
    <t>Výroba tepla brutto 2022</t>
  </si>
  <si>
    <t>Dodávky tepla 2022</t>
  </si>
  <si>
    <t>max</t>
  </si>
  <si>
    <t>min</t>
  </si>
  <si>
    <t>10.3 Vývoj výroby tepla brutto a dodávek tepla podle paliv a krajů ČR [TJ]</t>
  </si>
  <si>
    <t>Spotřeba tepla 2019</t>
  </si>
  <si>
    <t>Spotřeba tepla 2020</t>
  </si>
  <si>
    <t>Spotřeba tepla 2021</t>
  </si>
  <si>
    <t>Spotřeba tepla 2022</t>
  </si>
  <si>
    <t>Meziroční změna-spotřeba tepla</t>
  </si>
  <si>
    <t>10.4 Vývoj spotřeby tepla [TJ]</t>
  </si>
  <si>
    <t>10.5 Vývoj výroby tepla z KVET [TJ]</t>
  </si>
  <si>
    <t>VÝROBA TEPLA NETTO A VÝROBA TEPLA Z KVET</t>
  </si>
  <si>
    <t>Výroba tepla brutto z vybraných paliv [TJ]</t>
  </si>
  <si>
    <t>Výroba tepla brutto ve vybraných krajích [TJ]</t>
  </si>
  <si>
    <t>Dodávky tepla z vybraných paliv [TJ]</t>
  </si>
  <si>
    <t>Dodávky tepla ve vybraných krajích [TJ]</t>
  </si>
  <si>
    <t>Výroby tepla KVET z vybraných paliv [TJ]</t>
  </si>
  <si>
    <t>1 ZKRATKY, POJMY A ZÁKLADNÍ VZTAHY</t>
  </si>
  <si>
    <r>
      <t xml:space="preserve">Výroba tepla brutto [TJ] </t>
    </r>
    <r>
      <rPr>
        <sz val="11"/>
        <color theme="1"/>
        <rFont val="Arial"/>
        <family val="2"/>
        <charset val="238"/>
      </rPr>
      <t>(kapitola 4)</t>
    </r>
  </si>
  <si>
    <r>
      <t xml:space="preserve">Dodávky tepla [TJ] </t>
    </r>
    <r>
      <rPr>
        <sz val="11"/>
        <color theme="1"/>
        <rFont val="Arial"/>
        <family val="2"/>
        <charset val="238"/>
      </rPr>
      <t>(kapitola 5)</t>
    </r>
  </si>
  <si>
    <r>
      <t>Instalovaný výkon [MW</t>
    </r>
    <r>
      <rPr>
        <b/>
        <vertAlign val="subscript"/>
        <sz val="11"/>
        <color theme="1"/>
        <rFont val="Arial"/>
        <family val="2"/>
        <charset val="238"/>
      </rPr>
      <t>t</t>
    </r>
    <r>
      <rPr>
        <b/>
        <sz val="11"/>
        <color theme="1"/>
        <rFont val="Arial"/>
        <family val="2"/>
        <charset val="238"/>
      </rPr>
      <t xml:space="preserve">] </t>
    </r>
    <r>
      <rPr>
        <sz val="11"/>
        <color theme="1"/>
        <rFont val="Arial"/>
        <family val="2"/>
        <charset val="238"/>
      </rPr>
      <t>(kapitola 6)</t>
    </r>
  </si>
  <si>
    <r>
      <t xml:space="preserve">Spotřeba tepla [TJ] </t>
    </r>
    <r>
      <rPr>
        <sz val="11"/>
        <color theme="1"/>
        <rFont val="Arial"/>
        <family val="2"/>
        <charset val="238"/>
      </rPr>
      <t>(kapitola 7)</t>
    </r>
  </si>
  <si>
    <r>
      <t xml:space="preserve">Výroby tepla z KVET [TJ] </t>
    </r>
    <r>
      <rPr>
        <sz val="11"/>
        <color theme="1"/>
        <rFont val="Arial"/>
        <family val="2"/>
        <charset val="238"/>
      </rPr>
      <t>(kapitola 9)</t>
    </r>
  </si>
  <si>
    <t>Vydání</t>
  </si>
  <si>
    <t>Výroba tepla brutto 2023</t>
  </si>
  <si>
    <t>Dodávky tepla 2023</t>
  </si>
  <si>
    <t>Spotřeba tepla 2023</t>
  </si>
  <si>
    <t>IV. čtvrtletí 2023</t>
  </si>
  <si>
    <t>teplo.statistika@eru.gov.cz</t>
  </si>
  <si>
    <t>Výroba tepla brutto [GJ]</t>
  </si>
  <si>
    <t>Dodávky tepla podle paliv [GJ]</t>
  </si>
  <si>
    <t>Dodávka tepla ze Středočeského kraje [GJ]</t>
  </si>
  <si>
    <t>Spotřeba tepla podle sektorů [GJ]*</t>
  </si>
  <si>
    <t>Dodávka tepla z Pardubického kraje [GJ]</t>
  </si>
  <si>
    <t>Dodávka tepla do Královehrad. kr. [GJ]</t>
  </si>
  <si>
    <t>Dodávka tepla do Prahy [GJ]</t>
  </si>
  <si>
    <t>Výroba tepla brutto 2024</t>
  </si>
  <si>
    <t>Dodávky tepla 2024</t>
  </si>
  <si>
    <t>Spotřeba tepla 2024</t>
  </si>
  <si>
    <t>* Rozdíl mezi dodávkou a spotřebou jsou ztráty z nakoupeného tepla a z nezjištěného rozvodu tepla.</t>
  </si>
  <si>
    <t>5.4 Dodávky tepla z uhlí, biomasy a bioplynu [GJ]</t>
  </si>
  <si>
    <t>Výroba tepla brutto 2025</t>
  </si>
  <si>
    <t>Dodávky tepla 2025</t>
  </si>
  <si>
    <t>Rozsah 2017-2024</t>
  </si>
  <si>
    <t>Rozdíl
(2025-2024)</t>
  </si>
  <si>
    <t>Spotřeba tepla 2025</t>
  </si>
  <si>
    <r>
      <rPr>
        <b/>
        <sz val="24"/>
        <color rgb="FF1A3366"/>
        <rFont val="Arial"/>
        <family val="2"/>
        <charset val="238"/>
      </rPr>
      <t xml:space="preserve">ČTVRTLETNÍ ZPRÁVA O PROVOZU TEPLÁRENSKÝCH SOUSTAV
ČESKÉ REPUBLIKY
</t>
    </r>
    <r>
      <rPr>
        <b/>
        <sz val="24"/>
        <color rgb="FFE53A2E"/>
        <rFont val="Arial"/>
        <family val="2"/>
        <charset val="238"/>
      </rPr>
      <t>ZA II. ČTVRTLETÍ 2025</t>
    </r>
  </si>
  <si>
    <t>STRUČNÝ PŘEHLED ZA II. ČTVRTLETÍ 2025</t>
  </si>
  <si>
    <t>Výroba tepla brutto podle paliv v krajích ČR za II. čtvrtletí</t>
  </si>
  <si>
    <t>Dodávky tepla podle paliv v krajích ČR za II. čtvrtletí</t>
  </si>
  <si>
    <t xml:space="preserve">Energetický regulační úřad (ERÚ) zveřejňuje čtvrtletní zprávu o provozu teplárenských soustav ČR za dané čtvrtletí roku 2025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Údaje pro čtvrtletní zprávu ERÚ získává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
Veškerá data vycházejí z podkladů od licencovaných subjektů: výrobců elektřiny, tepelné energie a provozovatelů rozvodných tepelných zařízení. 
Čtvrtletní zpráva přináší informace o základních ukazatelích v teplárenství a doplňuje tak čtvrtletní zprávu o provozu elektrizační soustavy ČR, která se věnuje mimo jiné i kombinované výrobě elektřiny a tepla (KVET). Tato zpráva zahrnuje údaje o veškerém vyrobeném teple z licencované činnosti včetně KVET. Jednotlivé kapitoly obsahují statistická data o bilanci, výrobě, dodávce a spotřebě tepla podle příslušných kategorií. Zpráva dále obsahuje vyhodnocení instalovaného výkonu výroben tepla v ČR a některá krajská vyhodnocení. Zjištěné a opravené chyby v obdržených datech a zpětné korekce výkazů jsou průběžně promítány do statistiky a projeví se vždy v dalších zveřejněných zprávách, případně v roční zprávě o provozu teplárenských soustav ČR za rok 2025, kterou ERÚ předpokládá zveřejnit do konce května roku 2026.
</t>
  </si>
  <si>
    <t>2 STRUČNÝ PŘEHLED ZA II. ČTVRTLETÍ 2025</t>
  </si>
  <si>
    <t>II. čtvrtletí 2025</t>
  </si>
  <si>
    <t>II. čtvrtletí 2024</t>
  </si>
  <si>
    <t>09/2025</t>
  </si>
  <si>
    <t>4.3 Výroba tepla brutto podle paliv v krajích ČR za II. čtvrtletí [TJ]</t>
  </si>
  <si>
    <t>5.3 Dodávky tepla podle paliv v krajích ČR za II. čtvrtletí [TJ]</t>
  </si>
  <si>
    <t>7.2 Spotřeba tepla podle sektorů národního hospodářství v krajích ČR za II. čtvrtletí [TJ]</t>
  </si>
  <si>
    <t>Spotřeba tepla podle sektorů národního hospodářství v krajích ČR za II. čtvrtletí</t>
  </si>
  <si>
    <t xml:space="preserve">II. čtvrtletí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</si>
</sst>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_ "/>
    <numFmt numFmtId="166" formatCode="0.0"/>
    <numFmt numFmtId="167" formatCode="0.0%"/>
    <numFmt numFmtId="168" formatCode="\$#,##0\ ;\(\$#,##0\)"/>
    <numFmt numFmtId="169" formatCode="#,##0.000"/>
  </numFmts>
  <fonts count="99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4"/>
      <name val="Arial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sz val="9"/>
      <color theme="0"/>
      <name val="Arial"/>
      <family val="2"/>
      <charset val="238"/>
    </font>
    <font>
      <sz val="10"/>
      <name val="Arial CE"/>
      <family val="2"/>
      <charset val="238"/>
    </font>
    <font>
      <b/>
      <sz val="9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sz val="11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sz val="12"/>
      <name val="Arial CE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b/>
      <sz val="8"/>
      <name val="Arial"/>
      <family val="2"/>
      <charset val="238"/>
    </font>
    <font>
      <b/>
      <sz val="8"/>
      <name val="Arial"/>
      <family val="2"/>
      <charset val="238"/>
      <scheme val="minor"/>
    </font>
    <font>
      <sz val="9"/>
      <color rgb="FFFF0000"/>
      <name val="Arial"/>
      <family val="2"/>
      <charset val="238"/>
    </font>
    <font>
      <sz val="12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sz val="10"/>
      <color rgb="FFFF000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vertAlign val="subscript"/>
      <sz val="16"/>
      <color theme="3"/>
      <name val="Arial"/>
      <family val="2"/>
      <charset val="238"/>
      <scheme val="minor"/>
    </font>
    <font>
      <b/>
      <sz val="16"/>
      <color theme="4"/>
      <name val="Arial"/>
      <family val="2"/>
      <charset val="238"/>
      <scheme val="minor"/>
    </font>
    <font>
      <sz val="11"/>
      <color rgb="FFFF0000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10"/>
      <color rgb="FFFF0000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4"/>
      <color theme="3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sz val="16"/>
      <name val="Arial"/>
      <family val="2"/>
      <charset val="238"/>
    </font>
    <font>
      <b/>
      <sz val="24"/>
      <name val="Arial"/>
      <family val="2"/>
      <charset val="238"/>
    </font>
    <font>
      <b/>
      <sz val="24"/>
      <color rgb="FF1A3366"/>
      <name val="Arial"/>
      <family val="2"/>
      <charset val="238"/>
    </font>
    <font>
      <b/>
      <sz val="24"/>
      <color rgb="FFE53A2E"/>
      <name val="Arial"/>
      <family val="2"/>
      <charset val="238"/>
    </font>
    <font>
      <b/>
      <sz val="16"/>
      <color theme="3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vertAlign val="subscript"/>
      <sz val="11"/>
      <color theme="1"/>
      <name val="Arial"/>
      <family val="2"/>
      <charset val="238"/>
    </font>
    <font>
      <sz val="11"/>
      <color theme="3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40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75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52" fillId="0" borderId="0"/>
    <xf numFmtId="0" fontId="8" fillId="0" borderId="0"/>
    <xf numFmtId="9" fontId="8" fillId="0" borderId="0" applyFont="0" applyFill="0" applyBorder="0" applyAlignment="0" applyProtection="0"/>
    <xf numFmtId="0" fontId="55" fillId="0" borderId="0"/>
    <xf numFmtId="4" fontId="57" fillId="20" borderId="29" applyNumberFormat="0" applyProtection="0">
      <alignment horizontal="left" vertical="center" indent="1"/>
    </xf>
    <xf numFmtId="0" fontId="5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" fillId="0" borderId="0"/>
    <xf numFmtId="9" fontId="8" fillId="0" borderId="0" applyFont="0" applyFill="0" applyBorder="0" applyAlignment="0" applyProtection="0"/>
    <xf numFmtId="4" fontId="58" fillId="7" borderId="29" applyNumberFormat="0" applyProtection="0">
      <alignment vertical="center"/>
    </xf>
    <xf numFmtId="4" fontId="58" fillId="21" borderId="29" applyNumberFormat="0" applyProtection="0">
      <alignment horizontal="left" vertical="center" indent="1"/>
    </xf>
    <xf numFmtId="4" fontId="58" fillId="22" borderId="0" applyNumberFormat="0" applyProtection="0">
      <alignment horizontal="left" vertical="center" indent="1"/>
    </xf>
    <xf numFmtId="4" fontId="57" fillId="23" borderId="29" applyNumberFormat="0" applyProtection="0">
      <alignment horizontal="right" vertical="center"/>
    </xf>
    <xf numFmtId="0" fontId="8" fillId="0" borderId="0"/>
    <xf numFmtId="0" fontId="7" fillId="0" borderId="0"/>
    <xf numFmtId="0" fontId="8" fillId="0" borderId="0"/>
    <xf numFmtId="2" fontId="8" fillId="0" borderId="0" applyFont="0" applyFill="0" applyBorder="0" applyAlignment="0" applyProtection="0"/>
    <xf numFmtId="0" fontId="7" fillId="0" borderId="0"/>
    <xf numFmtId="0" fontId="8" fillId="0" borderId="0"/>
    <xf numFmtId="0" fontId="8" fillId="0" borderId="0"/>
    <xf numFmtId="4" fontId="60" fillId="21" borderId="29" applyNumberFormat="0" applyProtection="0">
      <alignment vertical="center"/>
    </xf>
    <xf numFmtId="0" fontId="58" fillId="21" borderId="29" applyNumberFormat="0" applyProtection="0">
      <alignment horizontal="left" vertical="top" indent="1"/>
    </xf>
    <xf numFmtId="4" fontId="57" fillId="8" borderId="29" applyNumberFormat="0" applyProtection="0">
      <alignment horizontal="right" vertical="center"/>
    </xf>
    <xf numFmtId="4" fontId="57" fillId="3" borderId="29" applyNumberFormat="0" applyProtection="0">
      <alignment horizontal="right" vertical="center"/>
    </xf>
    <xf numFmtId="4" fontId="57" fillId="17" borderId="29" applyNumberFormat="0" applyProtection="0">
      <alignment horizontal="right" vertical="center"/>
    </xf>
    <xf numFmtId="4" fontId="57" fillId="10" borderId="29" applyNumberFormat="0" applyProtection="0">
      <alignment horizontal="right" vertical="center"/>
    </xf>
    <xf numFmtId="4" fontId="57" fillId="24" borderId="29" applyNumberFormat="0" applyProtection="0">
      <alignment horizontal="right" vertical="center"/>
    </xf>
    <xf numFmtId="4" fontId="57" fillId="9" borderId="29" applyNumberFormat="0" applyProtection="0">
      <alignment horizontal="right" vertical="center"/>
    </xf>
    <xf numFmtId="4" fontId="57" fillId="25" borderId="29" applyNumberFormat="0" applyProtection="0">
      <alignment horizontal="right" vertical="center"/>
    </xf>
    <xf numFmtId="4" fontId="57" fillId="26" borderId="29" applyNumberFormat="0" applyProtection="0">
      <alignment horizontal="right" vertical="center"/>
    </xf>
    <xf numFmtId="4" fontId="57" fillId="27" borderId="29" applyNumberFormat="0" applyProtection="0">
      <alignment horizontal="right" vertical="center"/>
    </xf>
    <xf numFmtId="4" fontId="58" fillId="0" borderId="0" applyNumberFormat="0" applyProtection="0">
      <alignment horizontal="left" vertical="center" indent="1"/>
    </xf>
    <xf numFmtId="4" fontId="57" fillId="23" borderId="0" applyNumberFormat="0" applyProtection="0">
      <alignment horizontal="left" vertical="center" indent="1"/>
    </xf>
    <xf numFmtId="4" fontId="61" fillId="28" borderId="0" applyNumberFormat="0" applyProtection="0">
      <alignment horizontal="left" vertical="center" indent="1"/>
    </xf>
    <xf numFmtId="4" fontId="57" fillId="20" borderId="29" applyNumberFormat="0" applyProtection="0">
      <alignment horizontal="right" vertical="center"/>
    </xf>
    <xf numFmtId="4" fontId="62" fillId="23" borderId="0" applyNumberFormat="0" applyProtection="0">
      <alignment horizontal="left" vertical="center" indent="1"/>
    </xf>
    <xf numFmtId="4" fontId="62" fillId="22" borderId="0" applyNumberFormat="0" applyProtection="0">
      <alignment horizontal="left" vertical="center" indent="1"/>
    </xf>
    <xf numFmtId="0" fontId="8" fillId="28" borderId="29" applyNumberFormat="0" applyProtection="0">
      <alignment horizontal="left" vertical="center" indent="1"/>
    </xf>
    <xf numFmtId="0" fontId="8" fillId="28" borderId="29" applyNumberFormat="0" applyProtection="0">
      <alignment horizontal="left" vertical="top" indent="1"/>
    </xf>
    <xf numFmtId="0" fontId="8" fillId="22" borderId="29" applyNumberFormat="0" applyProtection="0">
      <alignment horizontal="left" vertical="center" indent="1"/>
    </xf>
    <xf numFmtId="0" fontId="8" fillId="22" borderId="29" applyNumberFormat="0" applyProtection="0">
      <alignment horizontal="left" vertical="top" indent="1"/>
    </xf>
    <xf numFmtId="0" fontId="8" fillId="29" borderId="29" applyNumberFormat="0" applyProtection="0">
      <alignment horizontal="left" vertical="center" indent="1"/>
    </xf>
    <xf numFmtId="0" fontId="8" fillId="29" borderId="29" applyNumberFormat="0" applyProtection="0">
      <alignment horizontal="left" vertical="top" indent="1"/>
    </xf>
    <xf numFmtId="0" fontId="8" fillId="30" borderId="29" applyNumberFormat="0" applyProtection="0">
      <alignment horizontal="left" vertical="center" indent="1"/>
    </xf>
    <xf numFmtId="0" fontId="8" fillId="30" borderId="29" applyNumberFormat="0" applyProtection="0">
      <alignment horizontal="left" vertical="top" indent="1"/>
    </xf>
    <xf numFmtId="4" fontId="57" fillId="31" borderId="29" applyNumberFormat="0" applyProtection="0">
      <alignment vertical="center"/>
    </xf>
    <xf numFmtId="4" fontId="63" fillId="31" borderId="29" applyNumberFormat="0" applyProtection="0">
      <alignment vertical="center"/>
    </xf>
    <xf numFmtId="4" fontId="57" fillId="31" borderId="29" applyNumberFormat="0" applyProtection="0">
      <alignment horizontal="left" vertical="center" indent="1"/>
    </xf>
    <xf numFmtId="0" fontId="57" fillId="31" borderId="29" applyNumberFormat="0" applyProtection="0">
      <alignment horizontal="left" vertical="top" indent="1"/>
    </xf>
    <xf numFmtId="4" fontId="63" fillId="23" borderId="29" applyNumberFormat="0" applyProtection="0">
      <alignment horizontal="right" vertical="center"/>
    </xf>
    <xf numFmtId="0" fontId="57" fillId="22" borderId="29" applyNumberFormat="0" applyProtection="0">
      <alignment horizontal="left" vertical="top" indent="1"/>
    </xf>
    <xf numFmtId="4" fontId="64" fillId="0" borderId="0" applyNumberFormat="0" applyProtection="0">
      <alignment horizontal="left" vertical="center" indent="1"/>
    </xf>
    <xf numFmtId="4" fontId="65" fillId="23" borderId="29" applyNumberFormat="0" applyProtection="0">
      <alignment horizontal="right" vertical="center"/>
    </xf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52" fillId="32" borderId="30" applyNumberFormat="0" applyFont="0" applyFill="0" applyAlignment="0" applyProtection="0"/>
    <xf numFmtId="0" fontId="52" fillId="32" borderId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3" fontId="52" fillId="32" borderId="0" applyFont="0" applyFill="0" applyBorder="0" applyAlignment="0" applyProtection="0"/>
    <xf numFmtId="0" fontId="66" fillId="32" borderId="0" applyNumberFormat="0" applyFont="0" applyFill="0" applyBorder="0" applyAlignment="0" applyProtection="0"/>
    <xf numFmtId="0" fontId="66" fillId="32" borderId="0" applyNumberFormat="0" applyFont="0" applyFill="0" applyBorder="0" applyAlignment="0" applyProtection="0"/>
    <xf numFmtId="168" fontId="52" fillId="32" borderId="0" applyFont="0" applyFill="0" applyBorder="0" applyAlignment="0" applyProtection="0"/>
    <xf numFmtId="0" fontId="59" fillId="0" borderId="0" applyNumberFormat="0" applyFill="0" applyBorder="0" applyAlignment="0" applyProtection="0"/>
    <xf numFmtId="2" fontId="52" fillId="32" borderId="0" applyFont="0" applyFill="0" applyBorder="0" applyAlignment="0" applyProtection="0"/>
    <xf numFmtId="0" fontId="67" fillId="32" borderId="0" applyNumberFormat="0" applyFill="0" applyBorder="0" applyAlignment="0" applyProtection="0"/>
    <xf numFmtId="0" fontId="68" fillId="32" borderId="0" applyNumberForma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" fontId="69" fillId="0" borderId="0">
      <alignment horizontal="left"/>
      <protection hidden="1"/>
    </xf>
    <xf numFmtId="1" fontId="70" fillId="0" borderId="0">
      <protection hidden="1"/>
    </xf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0" borderId="0"/>
    <xf numFmtId="0" fontId="4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418">
    <xf numFmtId="0" fontId="0" fillId="0" borderId="0" xfId="0"/>
    <xf numFmtId="164" fontId="31" fillId="0" borderId="0" xfId="0" applyNumberFormat="1" applyFont="1" applyFill="1" applyBorder="1"/>
    <xf numFmtId="0" fontId="27" fillId="0" borderId="0" xfId="0" applyFont="1" applyFill="1" applyBorder="1"/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164" fontId="29" fillId="0" borderId="12" xfId="0" applyNumberFormat="1" applyFont="1" applyFill="1" applyBorder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/>
    <xf numFmtId="9" fontId="33" fillId="0" borderId="0" xfId="41" applyFont="1" applyFill="1" applyBorder="1"/>
    <xf numFmtId="164" fontId="29" fillId="0" borderId="9" xfId="0" applyNumberFormat="1" applyFont="1" applyFill="1" applyBorder="1"/>
    <xf numFmtId="0" fontId="29" fillId="19" borderId="9" xfId="0" applyFont="1" applyFill="1" applyBorder="1"/>
    <xf numFmtId="0" fontId="29" fillId="0" borderId="12" xfId="0" applyFont="1" applyFill="1" applyBorder="1" applyAlignment="1">
      <alignment horizontal="left" vertical="center" indent="1"/>
    </xf>
    <xf numFmtId="0" fontId="29" fillId="19" borderId="0" xfId="0" applyFont="1" applyFill="1" applyBorder="1"/>
    <xf numFmtId="0" fontId="29" fillId="0" borderId="0" xfId="0" applyFont="1" applyFill="1" applyBorder="1" applyAlignment="1">
      <alignment horizontal="left" indent="1"/>
    </xf>
    <xf numFmtId="0" fontId="29" fillId="0" borderId="0" xfId="0" applyFont="1" applyFill="1" applyBorder="1" applyAlignment="1">
      <alignment horizontal="left" vertical="center" indent="1"/>
    </xf>
    <xf numFmtId="164" fontId="29" fillId="0" borderId="13" xfId="0" applyNumberFormat="1" applyFont="1" applyFill="1" applyBorder="1"/>
    <xf numFmtId="164" fontId="29" fillId="0" borderId="13" xfId="0" applyNumberFormat="1" applyFont="1" applyFill="1" applyBorder="1" applyAlignment="1"/>
    <xf numFmtId="0" fontId="29" fillId="0" borderId="0" xfId="0" applyNumberFormat="1" applyFont="1" applyFill="1" applyBorder="1" applyAlignment="1"/>
    <xf numFmtId="164" fontId="29" fillId="0" borderId="11" xfId="0" applyNumberFormat="1" applyFont="1" applyFill="1" applyBorder="1" applyAlignment="1"/>
    <xf numFmtId="164" fontId="29" fillId="0" borderId="22" xfId="0" applyNumberFormat="1" applyFont="1" applyFill="1" applyBorder="1"/>
    <xf numFmtId="0" fontId="31" fillId="0" borderId="0" xfId="0" applyFont="1" applyFill="1" applyBorder="1"/>
    <xf numFmtId="164" fontId="29" fillId="0" borderId="24" xfId="0" applyNumberFormat="1" applyFont="1" applyFill="1" applyBorder="1"/>
    <xf numFmtId="164" fontId="33" fillId="0" borderId="0" xfId="0" applyNumberFormat="1" applyFont="1" applyFill="1" applyBorder="1"/>
    <xf numFmtId="0" fontId="29" fillId="0" borderId="21" xfId="0" applyFont="1" applyFill="1" applyBorder="1" applyAlignment="1">
      <alignment horizontal="left" vertical="center" indent="1"/>
    </xf>
    <xf numFmtId="0" fontId="29" fillId="19" borderId="0" xfId="0" applyFont="1" applyFill="1"/>
    <xf numFmtId="0" fontId="31" fillId="19" borderId="0" xfId="0" applyFont="1" applyFill="1" applyBorder="1" applyAlignment="1">
      <alignment horizontal="right"/>
    </xf>
    <xf numFmtId="0" fontId="29" fillId="0" borderId="13" xfId="0" applyFont="1" applyFill="1" applyBorder="1" applyAlignment="1">
      <alignment horizontal="left" vertical="center" indent="1"/>
    </xf>
    <xf numFmtId="0" fontId="29" fillId="0" borderId="11" xfId="0" applyFont="1" applyFill="1" applyBorder="1" applyAlignment="1">
      <alignment horizontal="left" vertical="center" indent="1"/>
    </xf>
    <xf numFmtId="0" fontId="31" fillId="19" borderId="17" xfId="0" applyFont="1" applyFill="1" applyBorder="1" applyAlignment="1">
      <alignment horizontal="center"/>
    </xf>
    <xf numFmtId="0" fontId="31" fillId="19" borderId="18" xfId="0" applyFont="1" applyFill="1" applyBorder="1" applyAlignment="1">
      <alignment horizontal="center"/>
    </xf>
    <xf numFmtId="164" fontId="31" fillId="18" borderId="24" xfId="0" applyNumberFormat="1" applyFont="1" applyFill="1" applyBorder="1"/>
    <xf numFmtId="164" fontId="31" fillId="18" borderId="9" xfId="0" applyNumberFormat="1" applyFont="1" applyFill="1" applyBorder="1"/>
    <xf numFmtId="0" fontId="29" fillId="0" borderId="10" xfId="0" applyFont="1" applyFill="1" applyBorder="1" applyAlignment="1">
      <alignment horizontal="left" vertical="center" indent="1"/>
    </xf>
    <xf numFmtId="0" fontId="29" fillId="19" borderId="0" xfId="0" applyFont="1" applyFill="1" applyBorder="1" applyAlignment="1">
      <alignment horizontal="right" vertical="center"/>
    </xf>
    <xf numFmtId="0" fontId="31" fillId="19" borderId="14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67" fontId="29" fillId="0" borderId="0" xfId="41" applyNumberFormat="1" applyFont="1" applyFill="1" applyBorder="1"/>
    <xf numFmtId="167" fontId="29" fillId="0" borderId="13" xfId="0" applyNumberFormat="1" applyFont="1" applyFill="1" applyBorder="1" applyAlignment="1">
      <alignment vertical="center"/>
    </xf>
    <xf numFmtId="167" fontId="29" fillId="0" borderId="11" xfId="0" applyNumberFormat="1" applyFont="1" applyFill="1" applyBorder="1" applyAlignment="1">
      <alignment vertical="center"/>
    </xf>
    <xf numFmtId="167" fontId="29" fillId="0" borderId="0" xfId="0" applyNumberFormat="1" applyFont="1" applyFill="1" applyBorder="1"/>
    <xf numFmtId="167" fontId="29" fillId="18" borderId="13" xfId="41" applyNumberFormat="1" applyFont="1" applyFill="1" applyBorder="1" applyAlignment="1"/>
    <xf numFmtId="167" fontId="29" fillId="18" borderId="13" xfId="0" applyNumberFormat="1" applyFont="1" applyFill="1" applyBorder="1" applyAlignment="1">
      <alignment vertical="center"/>
    </xf>
    <xf numFmtId="0" fontId="29" fillId="19" borderId="15" xfId="0" applyFont="1" applyFill="1" applyBorder="1"/>
    <xf numFmtId="0" fontId="31" fillId="19" borderId="18" xfId="0" applyFont="1" applyFill="1" applyBorder="1" applyAlignment="1">
      <alignment horizontal="center"/>
    </xf>
    <xf numFmtId="0" fontId="31" fillId="19" borderId="0" xfId="0" applyFont="1" applyFill="1" applyBorder="1" applyAlignment="1">
      <alignment horizontal="right"/>
    </xf>
    <xf numFmtId="0" fontId="33" fillId="0" borderId="0" xfId="41" applyNumberFormat="1" applyFont="1" applyFill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164" fontId="29" fillId="0" borderId="23" xfId="0" applyNumberFormat="1" applyFont="1" applyFill="1" applyBorder="1" applyAlignment="1">
      <alignment vertical="center"/>
    </xf>
    <xf numFmtId="164" fontId="29" fillId="0" borderId="25" xfId="0" applyNumberFormat="1" applyFont="1" applyFill="1" applyBorder="1" applyAlignment="1">
      <alignment vertical="center"/>
    </xf>
    <xf numFmtId="0" fontId="31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Fill="1" applyBorder="1" applyAlignment="1">
      <alignment wrapText="1"/>
    </xf>
    <xf numFmtId="0" fontId="31" fillId="19" borderId="9" xfId="0" applyFont="1" applyFill="1" applyBorder="1" applyAlignment="1">
      <alignment horizontal="center"/>
    </xf>
    <xf numFmtId="0" fontId="31" fillId="19" borderId="19" xfId="0" applyFont="1" applyFill="1" applyBorder="1" applyAlignment="1">
      <alignment horizontal="center"/>
    </xf>
    <xf numFmtId="0" fontId="29" fillId="0" borderId="0" xfId="0" applyFont="1" applyFill="1" applyBorder="1" applyAlignment="1"/>
    <xf numFmtId="49" fontId="44" fillId="0" borderId="0" xfId="0" applyNumberFormat="1" applyFont="1" applyFill="1" applyBorder="1" applyAlignment="1">
      <alignment horizontal="right"/>
    </xf>
    <xf numFmtId="0" fontId="26" fillId="0" borderId="0" xfId="0" applyFont="1" applyFill="1"/>
    <xf numFmtId="0" fontId="39" fillId="0" borderId="0" xfId="0" applyFont="1" applyFill="1" applyBorder="1"/>
    <xf numFmtId="164" fontId="39" fillId="0" borderId="0" xfId="0" applyNumberFormat="1" applyFont="1" applyFill="1" applyBorder="1"/>
    <xf numFmtId="165" fontId="29" fillId="0" borderId="0" xfId="0" applyNumberFormat="1" applyFont="1" applyFill="1" applyBorder="1" applyAlignment="1">
      <alignment horizontal="right"/>
    </xf>
    <xf numFmtId="0" fontId="27" fillId="0" borderId="0" xfId="0" applyNumberFormat="1" applyFont="1" applyFill="1" applyBorder="1"/>
    <xf numFmtId="0" fontId="34" fillId="0" borderId="0" xfId="0" applyFont="1" applyFill="1" applyBorder="1" applyAlignment="1">
      <alignment vertical="top"/>
    </xf>
    <xf numFmtId="0" fontId="47" fillId="0" borderId="0" xfId="0" applyFont="1" applyFill="1" applyBorder="1"/>
    <xf numFmtId="0" fontId="50" fillId="0" borderId="0" xfId="0" applyFont="1" applyFill="1" applyBorder="1"/>
    <xf numFmtId="0" fontId="29" fillId="0" borderId="0" xfId="0" applyFont="1" applyFill="1"/>
    <xf numFmtId="0" fontId="30" fillId="0" borderId="0" xfId="0" applyFont="1" applyFill="1"/>
    <xf numFmtId="0" fontId="49" fillId="0" borderId="0" xfId="0" applyFont="1" applyFill="1"/>
    <xf numFmtId="0" fontId="25" fillId="0" borderId="0" xfId="0" applyFont="1" applyFill="1"/>
    <xf numFmtId="164" fontId="29" fillId="0" borderId="0" xfId="0" applyNumberFormat="1" applyFont="1" applyFill="1"/>
    <xf numFmtId="0" fontId="26" fillId="0" borderId="0" xfId="0" applyFont="1" applyFill="1" applyAlignment="1"/>
    <xf numFmtId="0" fontId="29" fillId="0" borderId="0" xfId="0" applyFont="1" applyFill="1" applyAlignment="1">
      <alignment horizontal="right"/>
    </xf>
    <xf numFmtId="0" fontId="27" fillId="0" borderId="0" xfId="0" applyFont="1" applyFill="1"/>
    <xf numFmtId="0" fontId="48" fillId="0" borderId="0" xfId="0" applyFont="1" applyFill="1"/>
    <xf numFmtId="0" fontId="31" fillId="0" borderId="0" xfId="0" applyFont="1" applyFill="1"/>
    <xf numFmtId="0" fontId="46" fillId="0" borderId="0" xfId="0" applyFont="1" applyFill="1"/>
    <xf numFmtId="0" fontId="45" fillId="0" borderId="0" xfId="0" applyFont="1" applyFill="1" applyAlignment="1"/>
    <xf numFmtId="0" fontId="46" fillId="0" borderId="0" xfId="0" applyFont="1" applyFill="1" applyBorder="1"/>
    <xf numFmtId="0" fontId="46" fillId="0" borderId="0" xfId="0" applyFont="1" applyFill="1" applyAlignment="1">
      <alignment vertical="top"/>
    </xf>
    <xf numFmtId="0" fontId="46" fillId="0" borderId="0" xfId="0" applyFont="1" applyFill="1" applyAlignment="1"/>
    <xf numFmtId="0" fontId="43" fillId="0" borderId="0" xfId="0" applyFont="1" applyFill="1"/>
    <xf numFmtId="0" fontId="44" fillId="0" borderId="0" xfId="0" applyFont="1" applyFill="1" applyAlignment="1">
      <alignment horizontal="right"/>
    </xf>
    <xf numFmtId="164" fontId="29" fillId="0" borderId="23" xfId="0" applyNumberFormat="1" applyFont="1" applyFill="1" applyBorder="1"/>
    <xf numFmtId="167" fontId="29" fillId="0" borderId="13" xfId="41" applyNumberFormat="1" applyFont="1" applyFill="1" applyBorder="1" applyAlignment="1"/>
    <xf numFmtId="164" fontId="33" fillId="0" borderId="0" xfId="0" applyNumberFormat="1" applyFont="1" applyFill="1"/>
    <xf numFmtId="167" fontId="29" fillId="0" borderId="13" xfId="41" applyNumberFormat="1" applyFont="1" applyFill="1" applyBorder="1"/>
    <xf numFmtId="167" fontId="29" fillId="0" borderId="11" xfId="41" applyNumberFormat="1" applyFont="1" applyFill="1" applyBorder="1" applyAlignment="1"/>
    <xf numFmtId="167" fontId="29" fillId="0" borderId="11" xfId="41" applyNumberFormat="1" applyFont="1" applyFill="1" applyBorder="1"/>
    <xf numFmtId="167" fontId="29" fillId="0" borderId="12" xfId="41" applyNumberFormat="1" applyFont="1" applyFill="1" applyBorder="1"/>
    <xf numFmtId="166" fontId="29" fillId="0" borderId="0" xfId="0" applyNumberFormat="1" applyFont="1" applyFill="1" applyBorder="1"/>
    <xf numFmtId="0" fontId="34" fillId="0" borderId="0" xfId="0" applyFont="1" applyFill="1" applyAlignment="1">
      <alignment horizontal="right"/>
    </xf>
    <xf numFmtId="0" fontId="36" fillId="0" borderId="0" xfId="0" applyFont="1" applyFill="1" applyAlignment="1">
      <alignment horizontal="right"/>
    </xf>
    <xf numFmtId="166" fontId="33" fillId="0" borderId="0" xfId="0" applyNumberFormat="1" applyFont="1" applyFill="1" applyBorder="1"/>
    <xf numFmtId="167" fontId="33" fillId="0" borderId="0" xfId="41" applyNumberFormat="1" applyFont="1" applyFill="1" applyBorder="1"/>
    <xf numFmtId="0" fontId="33" fillId="0" borderId="0" xfId="0" applyFont="1" applyFill="1"/>
    <xf numFmtId="167" fontId="33" fillId="0" borderId="0" xfId="41" applyNumberFormat="1" applyFont="1" applyFill="1"/>
    <xf numFmtId="167" fontId="33" fillId="0" borderId="0" xfId="0" applyNumberFormat="1" applyFont="1" applyFill="1"/>
    <xf numFmtId="0" fontId="29" fillId="0" borderId="0" xfId="0" applyNumberFormat="1" applyFont="1" applyFill="1" applyAlignment="1"/>
    <xf numFmtId="0" fontId="33" fillId="0" borderId="0" xfId="41" applyNumberFormat="1" applyFont="1" applyFill="1" applyAlignment="1"/>
    <xf numFmtId="0" fontId="33" fillId="0" borderId="0" xfId="0" applyNumberFormat="1" applyFont="1" applyFill="1" applyAlignment="1"/>
    <xf numFmtId="0" fontId="33" fillId="0" borderId="0" xfId="0" applyNumberFormat="1" applyFont="1" applyFill="1" applyBorder="1" applyAlignment="1"/>
    <xf numFmtId="0" fontId="29" fillId="0" borderId="0" xfId="0" applyFont="1" applyFill="1" applyBorder="1" applyAlignment="1"/>
    <xf numFmtId="0" fontId="33" fillId="0" borderId="0" xfId="0" applyNumberFormat="1" applyFont="1" applyFill="1" applyBorder="1"/>
    <xf numFmtId="0" fontId="51" fillId="0" borderId="0" xfId="0" applyFont="1" applyFill="1"/>
    <xf numFmtId="164" fontId="51" fillId="0" borderId="0" xfId="0" applyNumberFormat="1" applyFont="1" applyFill="1"/>
    <xf numFmtId="9" fontId="33" fillId="0" borderId="0" xfId="41" applyFont="1" applyFill="1"/>
    <xf numFmtId="0" fontId="32" fillId="0" borderId="0" xfId="42" applyFont="1" applyFill="1" applyBorder="1" applyAlignment="1">
      <alignment horizontal="right"/>
    </xf>
    <xf numFmtId="167" fontId="33" fillId="0" borderId="0" xfId="0" applyNumberFormat="1" applyFont="1" applyFill="1" applyBorder="1"/>
    <xf numFmtId="0" fontId="53" fillId="0" borderId="0" xfId="0" applyFont="1" applyFill="1"/>
    <xf numFmtId="9" fontId="26" fillId="0" borderId="0" xfId="41" applyFont="1" applyFill="1"/>
    <xf numFmtId="0" fontId="33" fillId="0" borderId="0" xfId="0" applyFont="1" applyFill="1" applyBorder="1" applyAlignment="1">
      <alignment horizontal="left" indent="1"/>
    </xf>
    <xf numFmtId="164" fontId="31" fillId="0" borderId="0" xfId="0" applyNumberFormat="1" applyFont="1" applyFill="1"/>
    <xf numFmtId="167" fontId="26" fillId="0" borderId="0" xfId="41" applyNumberFormat="1" applyFont="1" applyFill="1"/>
    <xf numFmtId="0" fontId="34" fillId="0" borderId="0" xfId="0" applyFont="1" applyFill="1" applyBorder="1"/>
    <xf numFmtId="9" fontId="26" fillId="0" borderId="0" xfId="41" applyFont="1" applyFill="1" applyAlignment="1"/>
    <xf numFmtId="9" fontId="29" fillId="0" borderId="0" xfId="41" applyFont="1" applyFill="1" applyBorder="1"/>
    <xf numFmtId="0" fontId="26" fillId="0" borderId="0" xfId="0" applyFont="1" applyFill="1" applyAlignment="1">
      <alignment horizontal="center"/>
    </xf>
    <xf numFmtId="0" fontId="31" fillId="0" borderId="0" xfId="0" applyFont="1" applyFill="1" applyBorder="1" applyAlignment="1"/>
    <xf numFmtId="167" fontId="29" fillId="0" borderId="0" xfId="41" applyNumberFormat="1" applyFont="1" applyFill="1"/>
    <xf numFmtId="164" fontId="26" fillId="0" borderId="0" xfId="0" applyNumberFormat="1" applyFont="1" applyFill="1"/>
    <xf numFmtId="167" fontId="29" fillId="0" borderId="0" xfId="41" applyNumberFormat="1" applyFont="1" applyFill="1" applyBorder="1" applyAlignment="1"/>
    <xf numFmtId="0" fontId="29" fillId="0" borderId="0" xfId="0" applyFont="1" applyFill="1" applyBorder="1"/>
    <xf numFmtId="0" fontId="26" fillId="0" borderId="0" xfId="0" applyFont="1" applyFill="1"/>
    <xf numFmtId="0" fontId="47" fillId="0" borderId="0" xfId="0" applyFont="1" applyFill="1" applyBorder="1"/>
    <xf numFmtId="0" fontId="26" fillId="0" borderId="0" xfId="0" applyFont="1" applyFill="1" applyAlignment="1"/>
    <xf numFmtId="0" fontId="27" fillId="0" borderId="0" xfId="0" applyFont="1"/>
    <xf numFmtId="0" fontId="31" fillId="0" borderId="0" xfId="0" applyFont="1" applyFill="1" applyBorder="1" applyAlignment="1">
      <alignment horizontal="center" vertical="center" wrapText="1"/>
    </xf>
    <xf numFmtId="164" fontId="53" fillId="0" borderId="0" xfId="0" applyNumberFormat="1" applyFont="1" applyFill="1"/>
    <xf numFmtId="164" fontId="71" fillId="0" borderId="0" xfId="0" applyNumberFormat="1" applyFont="1" applyFill="1"/>
    <xf numFmtId="164" fontId="72" fillId="0" borderId="0" xfId="0" applyNumberFormat="1" applyFont="1" applyFill="1" applyBorder="1"/>
    <xf numFmtId="9" fontId="72" fillId="0" borderId="0" xfId="41" applyFont="1" applyFill="1" applyBorder="1"/>
    <xf numFmtId="9" fontId="71" fillId="0" borderId="0" xfId="41" applyFont="1" applyFill="1"/>
    <xf numFmtId="9" fontId="53" fillId="0" borderId="0" xfId="41" applyFont="1" applyFill="1"/>
    <xf numFmtId="10" fontId="26" fillId="0" borderId="0" xfId="41" applyNumberFormat="1" applyFont="1" applyFill="1"/>
    <xf numFmtId="9" fontId="31" fillId="0" borderId="0" xfId="41" applyFont="1" applyFill="1" applyBorder="1"/>
    <xf numFmtId="0" fontId="73" fillId="0" borderId="0" xfId="0" applyFont="1" applyFill="1"/>
    <xf numFmtId="0" fontId="33" fillId="33" borderId="0" xfId="0" applyFont="1" applyFill="1"/>
    <xf numFmtId="0" fontId="40" fillId="0" borderId="0" xfId="0" applyFont="1" applyFill="1"/>
    <xf numFmtId="0" fontId="48" fillId="0" borderId="0" xfId="0" applyFont="1" applyFill="1" applyBorder="1"/>
    <xf numFmtId="0" fontId="27" fillId="0" borderId="0" xfId="43" applyFont="1" applyFill="1"/>
    <xf numFmtId="49" fontId="27" fillId="0" borderId="0" xfId="43" applyNumberFormat="1" applyFont="1" applyFill="1" applyAlignment="1">
      <alignment horizontal="right" vertical="center"/>
    </xf>
    <xf numFmtId="0" fontId="74" fillId="0" borderId="0" xfId="43" applyFont="1" applyFill="1"/>
    <xf numFmtId="0" fontId="29" fillId="0" borderId="0" xfId="43" applyFont="1" applyFill="1"/>
    <xf numFmtId="0" fontId="45" fillId="0" borderId="0" xfId="0" applyFont="1" applyFill="1"/>
    <xf numFmtId="0" fontId="46" fillId="0" borderId="0" xfId="0" applyFont="1" applyAlignment="1">
      <alignment vertical="top" wrapText="1"/>
    </xf>
    <xf numFmtId="0" fontId="45" fillId="0" borderId="0" xfId="0" applyFont="1" applyFill="1" applyAlignment="1">
      <alignment vertical="top"/>
    </xf>
    <xf numFmtId="169" fontId="0" fillId="0" borderId="0" xfId="0" applyNumberFormat="1"/>
    <xf numFmtId="166" fontId="0" fillId="0" borderId="0" xfId="0" applyNumberFormat="1"/>
    <xf numFmtId="9" fontId="26" fillId="0" borderId="0" xfId="41" applyNumberFormat="1" applyFont="1" applyFill="1"/>
    <xf numFmtId="9" fontId="29" fillId="0" borderId="0" xfId="41" applyNumberFormat="1" applyFont="1" applyFill="1" applyBorder="1" applyAlignment="1"/>
    <xf numFmtId="0" fontId="29" fillId="0" borderId="0" xfId="150" applyFont="1" applyFill="1" applyBorder="1"/>
    <xf numFmtId="0" fontId="29" fillId="0" borderId="0" xfId="150" applyFont="1" applyFill="1"/>
    <xf numFmtId="0" fontId="29" fillId="0" borderId="0" xfId="150" applyFont="1" applyFill="1" applyAlignment="1"/>
    <xf numFmtId="164" fontId="29" fillId="0" borderId="0" xfId="150" applyNumberFormat="1" applyFont="1" applyFill="1"/>
    <xf numFmtId="0" fontId="34" fillId="0" borderId="0" xfId="0" applyFont="1" applyFill="1" applyBorder="1" applyAlignment="1">
      <alignment horizontal="right"/>
    </xf>
    <xf numFmtId="0" fontId="25" fillId="0" borderId="0" xfId="0" applyFont="1"/>
    <xf numFmtId="0" fontId="31" fillId="33" borderId="31" xfId="0" applyFont="1" applyFill="1" applyBorder="1" applyAlignment="1">
      <alignment horizontal="center" vertical="center"/>
    </xf>
    <xf numFmtId="0" fontId="29" fillId="33" borderId="31" xfId="0" applyFont="1" applyFill="1" applyBorder="1" applyAlignment="1">
      <alignment horizontal="left" indent="1"/>
    </xf>
    <xf numFmtId="0" fontId="31" fillId="33" borderId="31" xfId="0" applyFont="1" applyFill="1" applyBorder="1" applyAlignment="1">
      <alignment vertical="center" wrapText="1"/>
    </xf>
    <xf numFmtId="0" fontId="31" fillId="33" borderId="31" xfId="0" applyFont="1" applyFill="1" applyBorder="1" applyAlignment="1">
      <alignment vertical="center"/>
    </xf>
    <xf numFmtId="0" fontId="29" fillId="33" borderId="31" xfId="0" applyFont="1" applyFill="1" applyBorder="1" applyAlignment="1">
      <alignment horizontal="left" wrapText="1" indent="1"/>
    </xf>
    <xf numFmtId="0" fontId="29" fillId="33" borderId="31" xfId="0" applyFont="1" applyFill="1" applyBorder="1" applyAlignment="1">
      <alignment horizontal="left" vertical="center" indent="1"/>
    </xf>
    <xf numFmtId="0" fontId="31" fillId="33" borderId="32" xfId="0" applyFont="1" applyFill="1" applyBorder="1" applyAlignment="1">
      <alignment vertical="center" wrapText="1"/>
    </xf>
    <xf numFmtId="0" fontId="78" fillId="0" borderId="0" xfId="43" applyFont="1" applyFill="1" applyAlignment="1">
      <alignment horizontal="left" vertical="top"/>
    </xf>
    <xf numFmtId="0" fontId="78" fillId="0" borderId="0" xfId="0" applyFont="1" applyFill="1" applyAlignment="1">
      <alignment horizontal="left" vertical="top"/>
    </xf>
    <xf numFmtId="0" fontId="78" fillId="0" borderId="0" xfId="0" applyFont="1" applyFill="1" applyBorder="1"/>
    <xf numFmtId="0" fontId="78" fillId="0" borderId="0" xfId="43" applyFont="1" applyFill="1" applyBorder="1"/>
    <xf numFmtId="0" fontId="78" fillId="0" borderId="0" xfId="43" applyFont="1" applyFill="1"/>
    <xf numFmtId="0" fontId="80" fillId="0" borderId="0" xfId="0" applyFont="1" applyFill="1" applyBorder="1"/>
    <xf numFmtId="0" fontId="31" fillId="33" borderId="31" xfId="0" applyFont="1" applyFill="1" applyBorder="1" applyAlignment="1">
      <alignment horizontal="right" vertical="center"/>
    </xf>
    <xf numFmtId="0" fontId="82" fillId="0" borderId="0" xfId="0" applyFont="1" applyFill="1"/>
    <xf numFmtId="0" fontId="82" fillId="0" borderId="0" xfId="0" applyFont="1" applyFill="1" applyAlignment="1">
      <alignment horizontal="right"/>
    </xf>
    <xf numFmtId="0" fontId="77" fillId="0" borderId="0" xfId="0" applyFont="1" applyFill="1"/>
    <xf numFmtId="0" fontId="81" fillId="0" borderId="0" xfId="43" applyFont="1" applyFill="1" applyBorder="1"/>
    <xf numFmtId="0" fontId="81" fillId="0" borderId="0" xfId="43" applyFont="1" applyFill="1" applyBorder="1" applyAlignment="1">
      <alignment horizontal="left" vertical="center" indent="1"/>
    </xf>
    <xf numFmtId="0" fontId="84" fillId="0" borderId="0" xfId="0" applyFont="1" applyFill="1"/>
    <xf numFmtId="0" fontId="83" fillId="0" borderId="0" xfId="0" applyFont="1" applyFill="1"/>
    <xf numFmtId="49" fontId="81" fillId="0" borderId="0" xfId="43" applyNumberFormat="1" applyFont="1" applyFill="1" applyBorder="1" applyAlignment="1">
      <alignment horizontal="left" vertical="center"/>
    </xf>
    <xf numFmtId="0" fontId="81" fillId="0" borderId="0" xfId="43" applyFont="1" applyFill="1" applyBorder="1" applyAlignment="1">
      <alignment horizontal="left" vertical="center"/>
    </xf>
    <xf numFmtId="0" fontId="81" fillId="0" borderId="0" xfId="43" applyFont="1" applyFill="1" applyBorder="1" applyAlignment="1">
      <alignment horizontal="right" vertical="center"/>
    </xf>
    <xf numFmtId="164" fontId="29" fillId="33" borderId="31" xfId="0" applyNumberFormat="1" applyFont="1" applyFill="1" applyBorder="1" applyAlignment="1">
      <alignment horizontal="right" vertical="top"/>
    </xf>
    <xf numFmtId="0" fontId="30" fillId="0" borderId="0" xfId="0" applyFont="1" applyFill="1" applyBorder="1" applyAlignment="1">
      <alignment vertical="top"/>
    </xf>
    <xf numFmtId="0" fontId="29" fillId="0" borderId="0" xfId="0" applyFont="1" applyFill="1" applyBorder="1" applyAlignment="1">
      <alignment vertical="top"/>
    </xf>
    <xf numFmtId="164" fontId="31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2" xfId="0" applyFont="1" applyFill="1" applyBorder="1" applyAlignment="1">
      <alignment horizontal="right" vertical="top"/>
    </xf>
    <xf numFmtId="164" fontId="31" fillId="33" borderId="31" xfId="0" applyNumberFormat="1" applyFont="1" applyFill="1" applyBorder="1" applyAlignment="1">
      <alignment vertical="top"/>
    </xf>
    <xf numFmtId="164" fontId="29" fillId="33" borderId="31" xfId="0" applyNumberFormat="1" applyFont="1" applyFill="1" applyBorder="1" applyAlignment="1">
      <alignment vertical="top"/>
    </xf>
    <xf numFmtId="0" fontId="31" fillId="33" borderId="31" xfId="42" applyFont="1" applyFill="1" applyBorder="1" applyAlignment="1">
      <alignment horizontal="right" vertical="top"/>
    </xf>
    <xf numFmtId="0" fontId="29" fillId="33" borderId="31" xfId="0" applyFont="1" applyFill="1" applyBorder="1" applyAlignment="1">
      <alignment horizontal="left" vertical="top"/>
    </xf>
    <xf numFmtId="0" fontId="30" fillId="0" borderId="0" xfId="0" applyFont="1" applyFill="1" applyBorder="1" applyAlignment="1"/>
    <xf numFmtId="0" fontId="30" fillId="0" borderId="0" xfId="0" applyFont="1" applyFill="1" applyBorder="1" applyAlignment="1">
      <alignment horizontal="left" vertical="top"/>
    </xf>
    <xf numFmtId="167" fontId="31" fillId="33" borderId="31" xfId="41" applyNumberFormat="1" applyFont="1" applyFill="1" applyBorder="1" applyAlignment="1">
      <alignment vertical="top"/>
    </xf>
    <xf numFmtId="167" fontId="31" fillId="33" borderId="31" xfId="0" applyNumberFormat="1" applyFont="1" applyFill="1" applyBorder="1" applyAlignment="1">
      <alignment vertical="top"/>
    </xf>
    <xf numFmtId="167" fontId="29" fillId="33" borderId="31" xfId="0" applyNumberFormat="1" applyFont="1" applyFill="1" applyBorder="1" applyAlignment="1">
      <alignment vertical="top"/>
    </xf>
    <xf numFmtId="167" fontId="31" fillId="33" borderId="31" xfId="41" applyNumberFormat="1" applyFont="1" applyFill="1" applyBorder="1" applyAlignment="1">
      <alignment horizontal="right" vertical="top"/>
    </xf>
    <xf numFmtId="167" fontId="31" fillId="33" borderId="31" xfId="0" applyNumberFormat="1" applyFont="1" applyFill="1" applyBorder="1" applyAlignment="1">
      <alignment horizontal="right" vertical="top"/>
    </xf>
    <xf numFmtId="167" fontId="29" fillId="33" borderId="31" xfId="0" applyNumberFormat="1" applyFont="1" applyFill="1" applyBorder="1" applyAlignment="1">
      <alignment horizontal="right" vertical="top"/>
    </xf>
    <xf numFmtId="164" fontId="35" fillId="33" borderId="31" xfId="0" applyNumberFormat="1" applyFont="1" applyFill="1" applyBorder="1" applyAlignment="1" applyProtection="1">
      <alignment horizontal="right" vertical="top"/>
    </xf>
    <xf numFmtId="0" fontId="31" fillId="33" borderId="31" xfId="0" applyFont="1" applyFill="1" applyBorder="1" applyAlignment="1">
      <alignment horizontal="right" wrapText="1"/>
    </xf>
    <xf numFmtId="0" fontId="31" fillId="33" borderId="33" xfId="0" applyFont="1" applyFill="1" applyBorder="1" applyAlignment="1">
      <alignment horizontal="right" vertical="top"/>
    </xf>
    <xf numFmtId="0" fontId="8" fillId="0" borderId="0" xfId="0" applyFont="1"/>
    <xf numFmtId="0" fontId="31" fillId="0" borderId="0" xfId="0" applyFont="1" applyFill="1" applyAlignment="1"/>
    <xf numFmtId="0" fontId="40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40" fillId="0" borderId="0" xfId="0" applyFont="1" applyFill="1" applyAlignment="1"/>
    <xf numFmtId="0" fontId="78" fillId="0" borderId="0" xfId="43" applyFont="1"/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lef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 wrapText="1"/>
    </xf>
    <xf numFmtId="49" fontId="86" fillId="0" borderId="0" xfId="0" applyNumberFormat="1" applyFont="1" applyFill="1" applyBorder="1" applyAlignment="1">
      <alignment horizontal="left" vertical="center"/>
    </xf>
    <xf numFmtId="0" fontId="86" fillId="0" borderId="0" xfId="0" applyFont="1" applyFill="1" applyBorder="1" applyAlignment="1">
      <alignment horizontal="left" vertical="center"/>
    </xf>
    <xf numFmtId="0" fontId="86" fillId="0" borderId="0" xfId="0" applyFont="1" applyFill="1" applyBorder="1" applyAlignment="1"/>
    <xf numFmtId="0" fontId="86" fillId="0" borderId="0" xfId="0" applyFont="1" applyFill="1" applyBorder="1" applyAlignment="1">
      <alignment horizontal="right" vertical="center"/>
    </xf>
    <xf numFmtId="0" fontId="86" fillId="0" borderId="0" xfId="0" applyFont="1" applyFill="1" applyBorder="1"/>
    <xf numFmtId="0" fontId="86" fillId="0" borderId="0" xfId="0" applyFont="1" applyFill="1" applyBorder="1" applyAlignment="1">
      <alignment horizontal="left" vertical="center" indent="1"/>
    </xf>
    <xf numFmtId="49" fontId="86" fillId="0" borderId="0" xfId="43" applyNumberFormat="1" applyFont="1" applyFill="1" applyBorder="1" applyAlignment="1">
      <alignment horizontal="left" vertical="center"/>
    </xf>
    <xf numFmtId="0" fontId="86" fillId="0" borderId="0" xfId="43" applyFont="1" applyFill="1" applyBorder="1" applyAlignment="1">
      <alignment horizontal="left" vertical="center"/>
    </xf>
    <xf numFmtId="0" fontId="86" fillId="0" borderId="0" xfId="43" applyFont="1" applyFill="1" applyBorder="1"/>
    <xf numFmtId="0" fontId="86" fillId="0" borderId="0" xfId="43" applyFont="1" applyFill="1" applyBorder="1" applyAlignment="1">
      <alignment horizontal="left" vertical="center" indent="1"/>
    </xf>
    <xf numFmtId="0" fontId="86" fillId="0" borderId="0" xfId="43" applyFont="1" applyFill="1" applyBorder="1" applyAlignment="1">
      <alignment horizontal="right" vertical="center"/>
    </xf>
    <xf numFmtId="0" fontId="86" fillId="0" borderId="0" xfId="0" applyFont="1" applyFill="1" applyBorder="1" applyAlignment="1">
      <alignment horizontal="right"/>
    </xf>
    <xf numFmtId="0" fontId="87" fillId="0" borderId="0" xfId="0" applyFont="1" applyFill="1" applyBorder="1"/>
    <xf numFmtId="0" fontId="88" fillId="0" borderId="0" xfId="0" applyFont="1" applyFill="1" applyBorder="1"/>
    <xf numFmtId="0" fontId="30" fillId="0" borderId="0" xfId="0" applyFont="1" applyFill="1" applyBorder="1" applyAlignment="1">
      <alignment horizontal="left"/>
    </xf>
    <xf numFmtId="0" fontId="88" fillId="0" borderId="0" xfId="0" applyFont="1" applyFill="1"/>
    <xf numFmtId="0" fontId="88" fillId="0" borderId="0" xfId="150" applyFont="1" applyFill="1" applyBorder="1"/>
    <xf numFmtId="49" fontId="39" fillId="0" borderId="0" xfId="0" applyNumberFormat="1" applyFont="1" applyFill="1" applyBorder="1" applyAlignment="1">
      <alignment horizontal="right"/>
    </xf>
    <xf numFmtId="49" fontId="39" fillId="0" borderId="0" xfId="0" applyNumberFormat="1" applyFont="1" applyFill="1" applyAlignment="1">
      <alignment horizontal="right"/>
    </xf>
    <xf numFmtId="49" fontId="39" fillId="0" borderId="0" xfId="150" applyNumberFormat="1" applyFont="1" applyFill="1" applyAlignment="1">
      <alignment horizontal="right"/>
    </xf>
    <xf numFmtId="9" fontId="31" fillId="33" borderId="31" xfId="41" applyFont="1" applyFill="1" applyBorder="1" applyAlignment="1">
      <alignment vertical="top"/>
    </xf>
    <xf numFmtId="9" fontId="29" fillId="33" borderId="31" xfId="41" applyFont="1" applyFill="1" applyBorder="1" applyAlignment="1">
      <alignment horizontal="right" vertical="top"/>
    </xf>
    <xf numFmtId="0" fontId="29" fillId="33" borderId="31" xfId="0" applyFont="1" applyFill="1" applyBorder="1" applyAlignment="1">
      <alignment vertical="top"/>
    </xf>
    <xf numFmtId="164" fontId="29" fillId="33" borderId="31" xfId="41" applyNumberFormat="1" applyFont="1" applyFill="1" applyBorder="1" applyAlignment="1">
      <alignment vertical="top"/>
    </xf>
    <xf numFmtId="0" fontId="31" fillId="33" borderId="31" xfId="0" applyFont="1" applyFill="1" applyBorder="1" applyAlignment="1">
      <alignment vertical="top"/>
    </xf>
    <xf numFmtId="0" fontId="31" fillId="33" borderId="31" xfId="0" applyFont="1" applyFill="1" applyBorder="1" applyAlignment="1">
      <alignment vertical="top" wrapText="1"/>
    </xf>
    <xf numFmtId="167" fontId="29" fillId="33" borderId="31" xfId="41" applyNumberFormat="1" applyFont="1" applyFill="1" applyBorder="1" applyAlignment="1">
      <alignment horizontal="right" vertical="top"/>
    </xf>
    <xf numFmtId="0" fontId="27" fillId="0" borderId="0" xfId="168" applyFont="1"/>
    <xf numFmtId="49" fontId="41" fillId="0" borderId="0" xfId="168" applyNumberFormat="1" applyFont="1" applyAlignment="1">
      <alignment vertical="center"/>
    </xf>
    <xf numFmtId="0" fontId="27" fillId="0" borderId="0" xfId="168" applyFont="1" applyAlignment="1">
      <alignment horizontal="left" vertical="center" indent="1"/>
    </xf>
    <xf numFmtId="0" fontId="27" fillId="0" borderId="0" xfId="168" applyFont="1" applyAlignment="1">
      <alignment horizontal="right" vertical="center"/>
    </xf>
    <xf numFmtId="0" fontId="40" fillId="0" borderId="0" xfId="168" applyFont="1"/>
    <xf numFmtId="0" fontId="38" fillId="0" borderId="0" xfId="168" applyFont="1"/>
    <xf numFmtId="0" fontId="38" fillId="0" borderId="0" xfId="168" applyFont="1" applyAlignment="1">
      <alignment horizontal="left" vertical="center" indent="1"/>
    </xf>
    <xf numFmtId="0" fontId="38" fillId="0" borderId="0" xfId="168" applyFont="1" applyAlignment="1">
      <alignment horizontal="right" vertical="center"/>
    </xf>
    <xf numFmtId="0" fontId="40" fillId="0" borderId="0" xfId="168" applyFont="1" applyAlignment="1">
      <alignment horizontal="center"/>
    </xf>
    <xf numFmtId="0" fontId="27" fillId="0" borderId="0" xfId="168" applyFont="1" applyAlignment="1">
      <alignment horizontal="left" vertical="center"/>
    </xf>
    <xf numFmtId="0" fontId="37" fillId="0" borderId="0" xfId="168" applyFont="1"/>
    <xf numFmtId="49" fontId="42" fillId="0" borderId="0" xfId="168" applyNumberFormat="1" applyFont="1" applyAlignment="1">
      <alignment vertical="center"/>
    </xf>
    <xf numFmtId="0" fontId="41" fillId="0" borderId="0" xfId="168" applyFont="1" applyAlignment="1">
      <alignment horizontal="center" vertical="center"/>
    </xf>
    <xf numFmtId="0" fontId="41" fillId="0" borderId="0" xfId="168" applyFont="1" applyAlignment="1">
      <alignment horizontal="left" vertical="center"/>
    </xf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82" fillId="0" borderId="0" xfId="0" applyNumberFormat="1" applyFont="1" applyFill="1" applyBorder="1" applyAlignment="1"/>
    <xf numFmtId="0" fontId="82" fillId="0" borderId="0" xfId="0" applyNumberFormat="1" applyFont="1" applyFill="1" applyBorder="1"/>
    <xf numFmtId="0" fontId="82" fillId="0" borderId="0" xfId="41" applyNumberFormat="1" applyFont="1" applyFill="1" applyBorder="1" applyAlignment="1"/>
    <xf numFmtId="166" fontId="82" fillId="0" borderId="0" xfId="0" applyNumberFormat="1" applyFont="1" applyFill="1" applyBorder="1"/>
    <xf numFmtId="167" fontId="82" fillId="0" borderId="0" xfId="41" applyNumberFormat="1" applyFont="1" applyFill="1"/>
    <xf numFmtId="164" fontId="82" fillId="0" borderId="0" xfId="0" applyNumberFormat="1" applyFont="1" applyFill="1"/>
    <xf numFmtId="164" fontId="31" fillId="33" borderId="31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4" xfId="0" applyFont="1" applyFill="1" applyBorder="1" applyAlignment="1">
      <alignment horizontal="right" vertical="top"/>
    </xf>
    <xf numFmtId="0" fontId="31" fillId="33" borderId="35" xfId="0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164" fontId="29" fillId="33" borderId="35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164" fontId="31" fillId="33" borderId="35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vertical="top"/>
    </xf>
    <xf numFmtId="164" fontId="31" fillId="33" borderId="35" xfId="0" applyNumberFormat="1" applyFont="1" applyFill="1" applyBorder="1" applyAlignment="1">
      <alignment vertical="top"/>
    </xf>
    <xf numFmtId="164" fontId="29" fillId="33" borderId="34" xfId="0" applyNumberFormat="1" applyFont="1" applyFill="1" applyBorder="1" applyAlignment="1">
      <alignment vertical="top"/>
    </xf>
    <xf numFmtId="164" fontId="29" fillId="33" borderId="35" xfId="0" applyNumberFormat="1" applyFont="1" applyFill="1" applyBorder="1" applyAlignment="1">
      <alignment vertical="top"/>
    </xf>
    <xf numFmtId="0" fontId="31" fillId="33" borderId="34" xfId="0" applyFont="1" applyFill="1" applyBorder="1" applyAlignment="1">
      <alignment horizontal="right" vertical="center"/>
    </xf>
    <xf numFmtId="0" fontId="31" fillId="33" borderId="35" xfId="0" applyFont="1" applyFill="1" applyBorder="1" applyAlignment="1">
      <alignment horizontal="right" vertical="top" wrapText="1"/>
    </xf>
    <xf numFmtId="9" fontId="31" fillId="33" borderId="35" xfId="41" applyFont="1" applyFill="1" applyBorder="1" applyAlignment="1">
      <alignment vertical="top"/>
    </xf>
    <xf numFmtId="9" fontId="29" fillId="33" borderId="35" xfId="41" applyFont="1" applyFill="1" applyBorder="1" applyAlignment="1">
      <alignment horizontal="right" vertical="top"/>
    </xf>
    <xf numFmtId="164" fontId="31" fillId="33" borderId="31" xfId="0" applyNumberFormat="1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164" fontId="29" fillId="33" borderId="31" xfId="0" applyNumberFormat="1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164" fontId="29" fillId="33" borderId="34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164" fontId="31" fillId="33" borderId="34" xfId="0" applyNumberFormat="1" applyFont="1" applyFill="1" applyBorder="1" applyAlignment="1">
      <alignment horizontal="right" vertical="top"/>
    </xf>
    <xf numFmtId="0" fontId="94" fillId="0" borderId="0" xfId="0" applyFont="1" applyFill="1" applyAlignment="1">
      <alignment horizontal="left" vertical="top"/>
    </xf>
    <xf numFmtId="0" fontId="95" fillId="0" borderId="0" xfId="172" applyFont="1"/>
    <xf numFmtId="49" fontId="8" fillId="0" borderId="0" xfId="0" applyNumberFormat="1" applyFont="1" applyFill="1" applyBorder="1" applyAlignment="1">
      <alignment horizontal="right"/>
    </xf>
    <xf numFmtId="0" fontId="96" fillId="0" borderId="0" xfId="172" applyFont="1"/>
    <xf numFmtId="164" fontId="96" fillId="0" borderId="36" xfId="172" applyNumberFormat="1" applyFont="1" applyBorder="1"/>
    <xf numFmtId="167" fontId="96" fillId="0" borderId="36" xfId="173" applyNumberFormat="1" applyFont="1" applyBorder="1"/>
    <xf numFmtId="0" fontId="95" fillId="0" borderId="0" xfId="172" applyFont="1" applyAlignment="1">
      <alignment horizontal="right"/>
    </xf>
    <xf numFmtId="164" fontId="95" fillId="0" borderId="0" xfId="172" applyNumberFormat="1" applyFont="1"/>
    <xf numFmtId="167" fontId="55" fillId="0" borderId="0" xfId="173" applyNumberFormat="1" applyFont="1"/>
    <xf numFmtId="167" fontId="8" fillId="0" borderId="0" xfId="173" applyNumberFormat="1" applyFont="1"/>
    <xf numFmtId="164" fontId="96" fillId="0" borderId="0" xfId="172" applyNumberFormat="1" applyFont="1"/>
    <xf numFmtId="167" fontId="96" fillId="0" borderId="0" xfId="173" applyNumberFormat="1" applyFont="1"/>
    <xf numFmtId="164" fontId="95" fillId="0" borderId="0" xfId="172" applyNumberFormat="1" applyFont="1" applyFill="1"/>
    <xf numFmtId="0" fontId="96" fillId="0" borderId="0" xfId="172" applyFont="1" applyAlignment="1">
      <alignment horizontal="left"/>
    </xf>
    <xf numFmtId="0" fontId="31" fillId="33" borderId="0" xfId="0" applyFont="1" applyFill="1" applyBorder="1" applyAlignment="1">
      <alignment horizontal="left" vertical="top"/>
    </xf>
    <xf numFmtId="0" fontId="31" fillId="33" borderId="0" xfId="0" applyFont="1" applyFill="1" applyBorder="1" applyAlignment="1">
      <alignment horizontal="right" vertical="center"/>
    </xf>
    <xf numFmtId="164" fontId="31" fillId="33" borderId="0" xfId="0" applyNumberFormat="1" applyFont="1" applyFill="1" applyBorder="1" applyAlignment="1">
      <alignment horizontal="right" vertical="top"/>
    </xf>
    <xf numFmtId="0" fontId="29" fillId="33" borderId="32" xfId="0" applyFont="1" applyFill="1" applyBorder="1" applyAlignment="1">
      <alignment horizontal="left" indent="1"/>
    </xf>
    <xf numFmtId="164" fontId="29" fillId="33" borderId="32" xfId="0" applyNumberFormat="1" applyFont="1" applyFill="1" applyBorder="1" applyAlignment="1">
      <alignment horizontal="right" vertical="top"/>
    </xf>
    <xf numFmtId="0" fontId="29" fillId="33" borderId="33" xfId="0" applyFont="1" applyFill="1" applyBorder="1" applyAlignment="1">
      <alignment horizontal="left" indent="1"/>
    </xf>
    <xf numFmtId="164" fontId="29" fillId="33" borderId="33" xfId="0" applyNumberFormat="1" applyFont="1" applyFill="1" applyBorder="1" applyAlignment="1">
      <alignment horizontal="right" vertical="top"/>
    </xf>
    <xf numFmtId="9" fontId="33" fillId="33" borderId="0" xfId="41" applyFont="1" applyFill="1" applyBorder="1" applyAlignment="1">
      <alignment horizontal="right" vertical="top"/>
    </xf>
    <xf numFmtId="164" fontId="32" fillId="33" borderId="0" xfId="0" applyNumberFormat="1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right" vertical="top"/>
    </xf>
    <xf numFmtId="0" fontId="29" fillId="33" borderId="0" xfId="0" applyFont="1" applyFill="1" applyBorder="1" applyAlignment="1">
      <alignment horizontal="left" indent="1"/>
    </xf>
    <xf numFmtId="164" fontId="29" fillId="33" borderId="0" xfId="0" applyNumberFormat="1" applyFont="1" applyFill="1" applyBorder="1" applyAlignment="1">
      <alignment horizontal="right" vertical="top"/>
    </xf>
    <xf numFmtId="167" fontId="31" fillId="33" borderId="35" xfId="41" applyNumberFormat="1" applyFont="1" applyFill="1" applyBorder="1" applyAlignment="1">
      <alignment horizontal="right" vertical="top"/>
    </xf>
    <xf numFmtId="167" fontId="29" fillId="33" borderId="35" xfId="41" applyNumberFormat="1" applyFont="1" applyFill="1" applyBorder="1" applyAlignment="1">
      <alignment horizontal="right" vertical="top"/>
    </xf>
    <xf numFmtId="167" fontId="31" fillId="33" borderId="35" xfId="41" applyNumberFormat="1" applyFont="1" applyFill="1" applyBorder="1" applyAlignment="1">
      <alignment vertical="top"/>
    </xf>
    <xf numFmtId="167" fontId="29" fillId="33" borderId="35" xfId="41" applyNumberFormat="1" applyFont="1" applyFill="1" applyBorder="1" applyAlignment="1">
      <alignment vertical="top"/>
    </xf>
    <xf numFmtId="167" fontId="29" fillId="33" borderId="35" xfId="0" applyNumberFormat="1" applyFont="1" applyFill="1" applyBorder="1" applyAlignment="1">
      <alignment horizontal="right" vertical="top"/>
    </xf>
    <xf numFmtId="0" fontId="33" fillId="0" borderId="0" xfId="150" applyFont="1" applyFill="1"/>
    <xf numFmtId="0" fontId="31" fillId="33" borderId="31" xfId="0" applyFont="1" applyFill="1" applyBorder="1" applyAlignment="1">
      <alignment horizontal="left" vertical="top" wrapText="1"/>
    </xf>
    <xf numFmtId="0" fontId="31" fillId="33" borderId="31" xfId="0" applyFont="1" applyFill="1" applyBorder="1" applyAlignment="1">
      <alignment horizontal="left" vertical="top"/>
    </xf>
    <xf numFmtId="0" fontId="85" fillId="0" borderId="0" xfId="150" applyFont="1"/>
    <xf numFmtId="0" fontId="8" fillId="0" borderId="0" xfId="150"/>
    <xf numFmtId="0" fontId="55" fillId="0" borderId="0" xfId="150" applyFont="1"/>
    <xf numFmtId="0" fontId="98" fillId="0" borderId="0" xfId="152" applyFont="1" applyAlignment="1">
      <alignment horizontal="left"/>
    </xf>
    <xf numFmtId="0" fontId="31" fillId="33" borderId="31" xfId="0" applyFont="1" applyFill="1" applyBorder="1" applyAlignment="1">
      <alignment horizontal="left" vertical="top"/>
    </xf>
    <xf numFmtId="49" fontId="98" fillId="0" borderId="0" xfId="152" applyNumberFormat="1" applyFont="1" applyAlignment="1">
      <alignment horizontal="right"/>
    </xf>
    <xf numFmtId="164" fontId="27" fillId="0" borderId="0" xfId="0" applyNumberFormat="1" applyFont="1" applyFill="1" applyBorder="1"/>
    <xf numFmtId="0" fontId="77" fillId="0" borderId="0" xfId="0" applyFont="1"/>
    <xf numFmtId="0" fontId="89" fillId="0" borderId="0" xfId="174" applyFont="1" applyAlignment="1">
      <alignment horizontal="left" vertical="center" wrapText="1"/>
    </xf>
    <xf numFmtId="49" fontId="77" fillId="0" borderId="0" xfId="174" applyNumberFormat="1" applyFont="1" applyAlignment="1">
      <alignment vertical="top" wrapText="1"/>
    </xf>
    <xf numFmtId="164" fontId="39" fillId="0" borderId="0" xfId="150" applyNumberFormat="1" applyFont="1" applyFill="1"/>
    <xf numFmtId="0" fontId="39" fillId="0" borderId="0" xfId="150" applyFont="1" applyFill="1"/>
    <xf numFmtId="10" fontId="29" fillId="0" borderId="0" xfId="41" applyNumberFormat="1" applyFont="1" applyFill="1" applyBorder="1"/>
    <xf numFmtId="164" fontId="82" fillId="33" borderId="0" xfId="0" applyNumberFormat="1" applyFont="1" applyFill="1" applyBorder="1" applyAlignment="1">
      <alignment horizontal="right" vertical="top"/>
    </xf>
    <xf numFmtId="9" fontId="82" fillId="0" borderId="0" xfId="41" applyFont="1" applyFill="1" applyBorder="1"/>
    <xf numFmtId="164" fontId="83" fillId="33" borderId="0" xfId="0" applyNumberFormat="1" applyFont="1" applyFill="1" applyBorder="1" applyAlignment="1">
      <alignment horizontal="right" vertical="top"/>
    </xf>
    <xf numFmtId="0" fontId="82" fillId="0" borderId="0" xfId="0" applyFont="1" applyFill="1" applyBorder="1"/>
    <xf numFmtId="166" fontId="82" fillId="33" borderId="0" xfId="41" applyNumberFormat="1" applyFont="1" applyFill="1" applyBorder="1" applyAlignment="1">
      <alignment horizontal="right" vertical="top"/>
    </xf>
    <xf numFmtId="1" fontId="33" fillId="33" borderId="0" xfId="41" applyNumberFormat="1" applyFont="1" applyFill="1" applyBorder="1" applyAlignment="1">
      <alignment horizontal="right" vertical="top"/>
    </xf>
    <xf numFmtId="10" fontId="33" fillId="0" borderId="0" xfId="41" applyNumberFormat="1" applyFont="1" applyFill="1" applyBorder="1"/>
    <xf numFmtId="166" fontId="29" fillId="0" borderId="0" xfId="0" applyNumberFormat="1" applyFont="1" applyFill="1"/>
    <xf numFmtId="164" fontId="29" fillId="0" borderId="0" xfId="41" applyNumberFormat="1" applyFont="1" applyFill="1" applyBorder="1"/>
    <xf numFmtId="164" fontId="26" fillId="0" borderId="0" xfId="0" applyNumberFormat="1" applyFont="1" applyFill="1" applyAlignment="1"/>
    <xf numFmtId="164" fontId="33" fillId="33" borderId="34" xfId="0" applyNumberFormat="1" applyFont="1" applyFill="1" applyBorder="1" applyAlignment="1">
      <alignment horizontal="right" vertical="top"/>
    </xf>
    <xf numFmtId="164" fontId="33" fillId="33" borderId="31" xfId="0" applyNumberFormat="1" applyFont="1" applyFill="1" applyBorder="1" applyAlignment="1">
      <alignment horizontal="right" vertical="top"/>
    </xf>
    <xf numFmtId="164" fontId="33" fillId="33" borderId="35" xfId="0" applyNumberFormat="1" applyFont="1" applyFill="1" applyBorder="1" applyAlignment="1">
      <alignment horizontal="right" vertical="top"/>
    </xf>
    <xf numFmtId="164" fontId="32" fillId="33" borderId="31" xfId="0" applyNumberFormat="1" applyFont="1" applyFill="1" applyBorder="1" applyAlignment="1">
      <alignment horizontal="right" vertical="top"/>
    </xf>
    <xf numFmtId="164" fontId="32" fillId="33" borderId="34" xfId="0" applyNumberFormat="1" applyFont="1" applyFill="1" applyBorder="1" applyAlignment="1">
      <alignment horizontal="right" vertical="top"/>
    </xf>
    <xf numFmtId="164" fontId="32" fillId="33" borderId="35" xfId="0" applyNumberFormat="1" applyFont="1" applyFill="1" applyBorder="1" applyAlignment="1">
      <alignment horizontal="right" vertical="top"/>
    </xf>
    <xf numFmtId="164" fontId="32" fillId="33" borderId="34" xfId="0" applyNumberFormat="1" applyFont="1" applyFill="1" applyBorder="1" applyAlignment="1">
      <alignment vertical="top"/>
    </xf>
    <xf numFmtId="164" fontId="32" fillId="33" borderId="31" xfId="0" applyNumberFormat="1" applyFont="1" applyFill="1" applyBorder="1" applyAlignment="1">
      <alignment vertical="top"/>
    </xf>
    <xf numFmtId="164" fontId="32" fillId="33" borderId="35" xfId="0" applyNumberFormat="1" applyFont="1" applyFill="1" applyBorder="1" applyAlignment="1">
      <alignment vertical="top"/>
    </xf>
    <xf numFmtId="164" fontId="33" fillId="33" borderId="34" xfId="0" applyNumberFormat="1" applyFont="1" applyFill="1" applyBorder="1" applyAlignment="1">
      <alignment vertical="top"/>
    </xf>
    <xf numFmtId="164" fontId="33" fillId="33" borderId="31" xfId="0" applyNumberFormat="1" applyFont="1" applyFill="1" applyBorder="1" applyAlignment="1">
      <alignment vertical="top"/>
    </xf>
    <xf numFmtId="164" fontId="33" fillId="33" borderId="35" xfId="0" applyNumberFormat="1" applyFont="1" applyFill="1" applyBorder="1" applyAlignment="1">
      <alignment vertical="top"/>
    </xf>
    <xf numFmtId="167" fontId="32" fillId="33" borderId="31" xfId="41" applyNumberFormat="1" applyFont="1" applyFill="1" applyBorder="1" applyAlignment="1">
      <alignment vertical="top"/>
    </xf>
    <xf numFmtId="0" fontId="55" fillId="0" borderId="0" xfId="0" applyFont="1" applyFill="1"/>
    <xf numFmtId="164" fontId="31" fillId="33" borderId="31" xfId="0" applyNumberFormat="1" applyFont="1" applyFill="1" applyBorder="1" applyAlignment="1">
      <alignment horizontal="right" vertical="top"/>
    </xf>
    <xf numFmtId="0" fontId="91" fillId="0" borderId="0" xfId="168" applyFont="1" applyAlignment="1">
      <alignment horizontal="left" vertical="center" wrapText="1"/>
    </xf>
    <xf numFmtId="0" fontId="90" fillId="0" borderId="0" xfId="168" applyFont="1" applyAlignment="1">
      <alignment horizontal="left" vertical="center" wrapText="1"/>
    </xf>
    <xf numFmtId="0" fontId="75" fillId="0" borderId="0" xfId="168" applyFont="1" applyAlignment="1">
      <alignment horizontal="center"/>
    </xf>
    <xf numFmtId="49" fontId="75" fillId="0" borderId="0" xfId="168" applyNumberFormat="1" applyFont="1" applyAlignment="1">
      <alignment horizontal="center" vertical="center"/>
    </xf>
    <xf numFmtId="49" fontId="39" fillId="0" borderId="0" xfId="168" applyNumberFormat="1" applyFont="1" applyAlignment="1">
      <alignment horizontal="center" vertical="center"/>
    </xf>
    <xf numFmtId="0" fontId="46" fillId="0" borderId="0" xfId="43" applyFont="1" applyFill="1" applyBorder="1" applyAlignment="1">
      <alignment horizontal="justify" vertical="top" wrapText="1"/>
    </xf>
    <xf numFmtId="0" fontId="46" fillId="0" borderId="0" xfId="0" applyFont="1" applyFill="1" applyAlignment="1">
      <alignment vertical="top" wrapText="1"/>
    </xf>
    <xf numFmtId="0" fontId="96" fillId="0" borderId="0" xfId="172" applyFont="1" applyAlignment="1">
      <alignment horizontal="center" vertical="center"/>
    </xf>
    <xf numFmtId="164" fontId="31" fillId="33" borderId="31" xfId="0" applyNumberFormat="1" applyFont="1" applyFill="1" applyBorder="1" applyAlignment="1">
      <alignment horizontal="right" vertical="top"/>
    </xf>
    <xf numFmtId="0" fontId="29" fillId="33" borderId="31" xfId="0" applyFont="1" applyFill="1" applyBorder="1" applyAlignment="1">
      <alignment horizontal="left" vertical="center" wrapText="1" indent="1"/>
    </xf>
    <xf numFmtId="164" fontId="29" fillId="33" borderId="34" xfId="0" applyNumberFormat="1" applyFont="1" applyFill="1" applyBorder="1" applyAlignment="1">
      <alignment horizontal="center" vertical="top"/>
    </xf>
    <xf numFmtId="164" fontId="29" fillId="33" borderId="31" xfId="0" applyNumberFormat="1" applyFont="1" applyFill="1" applyBorder="1" applyAlignment="1">
      <alignment horizontal="center" vertical="top"/>
    </xf>
    <xf numFmtId="164" fontId="29" fillId="33" borderId="35" xfId="0" applyNumberFormat="1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left" vertical="top"/>
    </xf>
    <xf numFmtId="0" fontId="31" fillId="33" borderId="34" xfId="0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center" vertical="top"/>
    </xf>
    <xf numFmtId="0" fontId="31" fillId="33" borderId="35" xfId="0" applyFont="1" applyFill="1" applyBorder="1" applyAlignment="1">
      <alignment horizontal="center" vertical="top"/>
    </xf>
    <xf numFmtId="164" fontId="33" fillId="33" borderId="34" xfId="0" applyNumberFormat="1" applyFont="1" applyFill="1" applyBorder="1" applyAlignment="1">
      <alignment horizontal="center" vertical="top"/>
    </xf>
    <xf numFmtId="164" fontId="33" fillId="33" borderId="31" xfId="0" applyNumberFormat="1" applyFont="1" applyFill="1" applyBorder="1" applyAlignment="1">
      <alignment horizontal="center" vertical="top"/>
    </xf>
    <xf numFmtId="164" fontId="33" fillId="33" borderId="35" xfId="0" applyNumberFormat="1" applyFont="1" applyFill="1" applyBorder="1" applyAlignment="1">
      <alignment horizontal="center" vertical="top"/>
    </xf>
    <xf numFmtId="0" fontId="31" fillId="33" borderId="31" xfId="0" applyFont="1" applyFill="1" applyBorder="1" applyAlignment="1">
      <alignment horizontal="right" vertical="top"/>
    </xf>
    <xf numFmtId="0" fontId="31" fillId="33" borderId="31" xfId="0" applyFont="1" applyFill="1" applyBorder="1" applyAlignment="1">
      <alignment horizontal="left" vertical="top" wrapText="1"/>
    </xf>
    <xf numFmtId="164" fontId="31" fillId="33" borderId="34" xfId="0" applyNumberFormat="1" applyFont="1" applyFill="1" applyBorder="1" applyAlignment="1">
      <alignment horizontal="center" vertical="top"/>
    </xf>
    <xf numFmtId="164" fontId="31" fillId="33" borderId="31" xfId="0" applyNumberFormat="1" applyFont="1" applyFill="1" applyBorder="1" applyAlignment="1">
      <alignment horizontal="center" vertical="top"/>
    </xf>
    <xf numFmtId="164" fontId="31" fillId="33" borderId="35" xfId="0" applyNumberFormat="1" applyFont="1" applyFill="1" applyBorder="1" applyAlignment="1">
      <alignment horizontal="center" vertical="top"/>
    </xf>
    <xf numFmtId="164" fontId="32" fillId="33" borderId="34" xfId="0" applyNumberFormat="1" applyFont="1" applyFill="1" applyBorder="1" applyAlignment="1">
      <alignment horizontal="center" vertical="top"/>
    </xf>
    <xf numFmtId="164" fontId="32" fillId="33" borderId="31" xfId="0" applyNumberFormat="1" applyFont="1" applyFill="1" applyBorder="1" applyAlignment="1">
      <alignment horizontal="center" vertical="top"/>
    </xf>
    <xf numFmtId="164" fontId="32" fillId="33" borderId="35" xfId="0" applyNumberFormat="1" applyFont="1" applyFill="1" applyBorder="1" applyAlignment="1">
      <alignment horizontal="center" vertical="top"/>
    </xf>
    <xf numFmtId="0" fontId="31" fillId="33" borderId="37" xfId="0" applyFont="1" applyFill="1" applyBorder="1" applyAlignment="1">
      <alignment horizontal="left" vertical="top"/>
    </xf>
    <xf numFmtId="0" fontId="31" fillId="33" borderId="38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center" vertical="center"/>
    </xf>
    <xf numFmtId="0" fontId="31" fillId="33" borderId="37" xfId="0" applyFont="1" applyFill="1" applyBorder="1" applyAlignment="1">
      <alignment horizontal="right" vertical="top"/>
    </xf>
    <xf numFmtId="0" fontId="31" fillId="33" borderId="38" xfId="0" applyFont="1" applyFill="1" applyBorder="1" applyAlignment="1">
      <alignment horizontal="right" vertical="top"/>
    </xf>
    <xf numFmtId="164" fontId="31" fillId="18" borderId="10" xfId="0" applyNumberFormat="1" applyFont="1" applyFill="1" applyBorder="1" applyAlignment="1">
      <alignment horizontal="left" vertical="center"/>
    </xf>
    <xf numFmtId="164" fontId="31" fillId="18" borderId="9" xfId="0" applyNumberFormat="1" applyFont="1" applyFill="1" applyBorder="1" applyAlignment="1">
      <alignment horizontal="left" vertical="center"/>
    </xf>
    <xf numFmtId="164" fontId="31" fillId="18" borderId="26" xfId="0" applyNumberFormat="1" applyFont="1" applyFill="1" applyBorder="1" applyAlignment="1">
      <alignment horizontal="center"/>
    </xf>
    <xf numFmtId="164" fontId="31" fillId="18" borderId="27" xfId="0" applyNumberFormat="1" applyFont="1" applyFill="1" applyBorder="1" applyAlignment="1">
      <alignment horizontal="center"/>
    </xf>
    <xf numFmtId="0" fontId="31" fillId="18" borderId="10" xfId="0" applyFont="1" applyFill="1" applyBorder="1" applyAlignment="1">
      <alignment horizontal="left" vertical="center"/>
    </xf>
    <xf numFmtId="0" fontId="31" fillId="18" borderId="0" xfId="0" applyFont="1" applyFill="1" applyBorder="1" applyAlignment="1">
      <alignment horizontal="left" vertical="center"/>
    </xf>
    <xf numFmtId="164" fontId="31" fillId="18" borderId="28" xfId="0" applyNumberFormat="1" applyFont="1" applyFill="1" applyBorder="1" applyAlignment="1">
      <alignment horizontal="center"/>
    </xf>
    <xf numFmtId="0" fontId="31" fillId="19" borderId="0" xfId="0" applyFont="1" applyFill="1" applyBorder="1" applyAlignment="1">
      <alignment horizontal="right"/>
    </xf>
    <xf numFmtId="0" fontId="31" fillId="19" borderId="14" xfId="0" applyFont="1" applyFill="1" applyBorder="1" applyAlignment="1">
      <alignment horizontal="right"/>
    </xf>
    <xf numFmtId="0" fontId="29" fillId="19" borderId="16" xfId="0" applyFont="1" applyFill="1" applyBorder="1" applyAlignment="1">
      <alignment horizontal="right" vertical="center"/>
    </xf>
    <xf numFmtId="0" fontId="29" fillId="19" borderId="9" xfId="0" applyFont="1" applyFill="1" applyBorder="1" applyAlignment="1">
      <alignment horizontal="right" vertical="center"/>
    </xf>
    <xf numFmtId="0" fontId="31" fillId="19" borderId="13" xfId="0" applyFont="1" applyFill="1" applyBorder="1" applyAlignment="1">
      <alignment horizontal="center"/>
    </xf>
    <xf numFmtId="0" fontId="31" fillId="19" borderId="19" xfId="0" applyFont="1" applyFill="1" applyBorder="1" applyAlignment="1">
      <alignment horizontal="center"/>
    </xf>
    <xf numFmtId="0" fontId="31" fillId="19" borderId="18" xfId="0" applyFont="1" applyFill="1" applyBorder="1" applyAlignment="1">
      <alignment horizontal="center"/>
    </xf>
    <xf numFmtId="0" fontId="31" fillId="19" borderId="20" xfId="0" applyFont="1" applyFill="1" applyBorder="1" applyAlignment="1">
      <alignment horizontal="right"/>
    </xf>
    <xf numFmtId="0" fontId="29" fillId="19" borderId="16" xfId="0" applyFont="1" applyFill="1" applyBorder="1" applyAlignment="1">
      <alignment horizontal="right"/>
    </xf>
    <xf numFmtId="0" fontId="29" fillId="19" borderId="9" xfId="0" applyFont="1" applyFill="1" applyBorder="1" applyAlignment="1">
      <alignment horizontal="right"/>
    </xf>
    <xf numFmtId="0" fontId="29" fillId="19" borderId="15" xfId="0" applyFont="1" applyFill="1" applyBorder="1" applyAlignment="1">
      <alignment horizontal="right"/>
    </xf>
  </cellXfs>
  <cellStyles count="175">
    <cellStyle name="$l0 Row" xfId="130" xr:uid="{00000000-0005-0000-0000-000000000000}"/>
    <cellStyle name="$l1 Row" xfId="131" xr:uid="{00000000-0005-0000-0000-000001000000}"/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Celkem 2" xfId="111" xr:uid="{00000000-0005-0000-0000-000014000000}"/>
    <cellStyle name="Datum" xfId="112" xr:uid="{00000000-0005-0000-0000-000015000000}"/>
    <cellStyle name="F2" xfId="113" xr:uid="{00000000-0005-0000-0000-000016000000}"/>
    <cellStyle name="F3" xfId="114" xr:uid="{00000000-0005-0000-0000-000017000000}"/>
    <cellStyle name="F4" xfId="115" xr:uid="{00000000-0005-0000-0000-000018000000}"/>
    <cellStyle name="F5" xfId="116" xr:uid="{00000000-0005-0000-0000-000019000000}"/>
    <cellStyle name="F6" xfId="117" xr:uid="{00000000-0005-0000-0000-00001A000000}"/>
    <cellStyle name="F7" xfId="118" xr:uid="{00000000-0005-0000-0000-00001B000000}"/>
    <cellStyle name="F8" xfId="119" xr:uid="{00000000-0005-0000-0000-00001C000000}"/>
    <cellStyle name="Finanční0" xfId="120" xr:uid="{00000000-0005-0000-0000-00001D000000}"/>
    <cellStyle name="Fixed" xfId="58" xr:uid="{00000000-0005-0000-0000-00001E000000}"/>
    <cellStyle name="HEADING1" xfId="121" xr:uid="{00000000-0005-0000-0000-00001F000000}"/>
    <cellStyle name="HEADING2" xfId="122" xr:uid="{00000000-0005-0000-0000-000020000000}"/>
    <cellStyle name="Hypertextový odkaz 2" xfId="47" xr:uid="{00000000-0005-0000-0000-000021000000}"/>
    <cellStyle name="Kontrolní buňka" xfId="20" builtinId="23" customBuiltin="1"/>
    <cellStyle name="Měna0" xfId="123" xr:uid="{00000000-0005-0000-0000-000024000000}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al" xfId="124" xr:uid="{00000000-0005-0000-0000-00002B000000}"/>
    <cellStyle name="Normální" xfId="0" builtinId="0"/>
    <cellStyle name="Normální 10" xfId="100" xr:uid="{00000000-0005-0000-0000-00002D000000}"/>
    <cellStyle name="Normální 10 2" xfId="139" xr:uid="{00000000-0005-0000-0000-00002E000000}"/>
    <cellStyle name="Normální 10 3" xfId="151" xr:uid="{00000000-0005-0000-0000-00002F000000}"/>
    <cellStyle name="Normální 11" xfId="110" xr:uid="{00000000-0005-0000-0000-000030000000}"/>
    <cellStyle name="Normální 12" xfId="128" xr:uid="{00000000-0005-0000-0000-000031000000}"/>
    <cellStyle name="Normální 12 2" xfId="147" xr:uid="{00000000-0005-0000-0000-000032000000}"/>
    <cellStyle name="Normální 12 2 2" xfId="150" xr:uid="{00000000-0005-0000-0000-000033000000}"/>
    <cellStyle name="Normální 12 3" xfId="152" xr:uid="{00000000-0005-0000-0000-000034000000}"/>
    <cellStyle name="Normální 13" xfId="132" xr:uid="{00000000-0005-0000-0000-000035000000}"/>
    <cellStyle name="Normální 13 2" xfId="149" xr:uid="{00000000-0005-0000-0000-000036000000}"/>
    <cellStyle name="Normální 13 3" xfId="153" xr:uid="{00000000-0005-0000-0000-000037000000}"/>
    <cellStyle name="Normální 14" xfId="172" xr:uid="{4669F200-2867-45FB-8EC9-D5679104F2C4}"/>
    <cellStyle name="Normální 19" xfId="169" xr:uid="{8402CB00-FF53-419C-83D1-AFE65A98DBF0}"/>
    <cellStyle name="Normální 19 2" xfId="170" xr:uid="{6D95584E-CFCD-452C-9F27-53B53D80770F}"/>
    <cellStyle name="Normální 19 2 2" xfId="171" xr:uid="{22402AB5-EA49-46C1-AE0D-E421212159FB}"/>
    <cellStyle name="Normální 19 2 2 2" xfId="174" xr:uid="{9D48A8B9-3453-4334-BDB1-157EB2C39A54}"/>
    <cellStyle name="Normální 2" xfId="43" xr:uid="{00000000-0005-0000-0000-000038000000}"/>
    <cellStyle name="Normální 2 2" xfId="55" xr:uid="{00000000-0005-0000-0000-000039000000}"/>
    <cellStyle name="Normální 2 2 2" xfId="57" xr:uid="{00000000-0005-0000-0000-00003A000000}"/>
    <cellStyle name="Normální 2 3" xfId="61" xr:uid="{00000000-0005-0000-0000-00003B000000}"/>
    <cellStyle name="Normální 2 7" xfId="168" xr:uid="{4AB1B394-F26C-49A2-AB4A-B3DBD81C00F3}"/>
    <cellStyle name="Normální 3" xfId="45" xr:uid="{00000000-0005-0000-0000-00003C000000}"/>
    <cellStyle name="Normální 3 2" xfId="48" xr:uid="{00000000-0005-0000-0000-00003D000000}"/>
    <cellStyle name="Normální 4" xfId="49" xr:uid="{00000000-0005-0000-0000-00003E000000}"/>
    <cellStyle name="Normální 4 2" xfId="101" xr:uid="{00000000-0005-0000-0000-00003F000000}"/>
    <cellStyle name="Normální 4 2 2" xfId="140" xr:uid="{00000000-0005-0000-0000-000040000000}"/>
    <cellStyle name="Normální 4 2 3" xfId="154" xr:uid="{00000000-0005-0000-0000-000041000000}"/>
    <cellStyle name="Normální 4 3" xfId="133" xr:uid="{00000000-0005-0000-0000-000042000000}"/>
    <cellStyle name="Normální 4 4" xfId="155" xr:uid="{00000000-0005-0000-0000-000043000000}"/>
    <cellStyle name="Normální 5" xfId="56" xr:uid="{00000000-0005-0000-0000-000044000000}"/>
    <cellStyle name="Normální 5 2" xfId="59" xr:uid="{00000000-0005-0000-0000-000045000000}"/>
    <cellStyle name="Normální 5 2 2" xfId="104" xr:uid="{00000000-0005-0000-0000-000046000000}"/>
    <cellStyle name="Normální 5 2 2 2" xfId="142" xr:uid="{00000000-0005-0000-0000-000047000000}"/>
    <cellStyle name="Normální 5 2 2 3" xfId="156" xr:uid="{00000000-0005-0000-0000-000048000000}"/>
    <cellStyle name="Normální 5 2 3" xfId="135" xr:uid="{00000000-0005-0000-0000-000049000000}"/>
    <cellStyle name="Normální 5 2 4" xfId="157" xr:uid="{00000000-0005-0000-0000-00004A000000}"/>
    <cellStyle name="Normální 5 3" xfId="95" xr:uid="{00000000-0005-0000-0000-00004B000000}"/>
    <cellStyle name="Normální 5 4" xfId="103" xr:uid="{00000000-0005-0000-0000-00004C000000}"/>
    <cellStyle name="Normální 5 4 2" xfId="141" xr:uid="{00000000-0005-0000-0000-00004D000000}"/>
    <cellStyle name="Normální 5 4 3" xfId="158" xr:uid="{00000000-0005-0000-0000-00004E000000}"/>
    <cellStyle name="Normální 5 5" xfId="134" xr:uid="{00000000-0005-0000-0000-00004F000000}"/>
    <cellStyle name="Normální 5 6" xfId="159" xr:uid="{00000000-0005-0000-0000-000050000000}"/>
    <cellStyle name="Normální 6" xfId="60" xr:uid="{00000000-0005-0000-0000-000051000000}"/>
    <cellStyle name="Normální 6 2" xfId="106" xr:uid="{00000000-0005-0000-0000-000052000000}"/>
    <cellStyle name="Normální 7" xfId="96" xr:uid="{00000000-0005-0000-0000-000053000000}"/>
    <cellStyle name="Normální 7 2" xfId="99" xr:uid="{00000000-0005-0000-0000-000054000000}"/>
    <cellStyle name="Normální 7 3" xfId="107" xr:uid="{00000000-0005-0000-0000-000055000000}"/>
    <cellStyle name="Normální 7 3 2" xfId="144" xr:uid="{00000000-0005-0000-0000-000056000000}"/>
    <cellStyle name="Normální 7 3 3" xfId="160" xr:uid="{00000000-0005-0000-0000-000057000000}"/>
    <cellStyle name="Normální 7 4" xfId="136" xr:uid="{00000000-0005-0000-0000-000058000000}"/>
    <cellStyle name="Normální 7 5" xfId="161" xr:uid="{00000000-0005-0000-0000-000059000000}"/>
    <cellStyle name="Normální 8" xfId="97" xr:uid="{00000000-0005-0000-0000-00005A000000}"/>
    <cellStyle name="Normální 8 2" xfId="108" xr:uid="{00000000-0005-0000-0000-00005B000000}"/>
    <cellStyle name="Normální 8 2 2" xfId="145" xr:uid="{00000000-0005-0000-0000-00005C000000}"/>
    <cellStyle name="Normální 8 2 3" xfId="162" xr:uid="{00000000-0005-0000-0000-00005D000000}"/>
    <cellStyle name="Normální 8 3" xfId="137" xr:uid="{00000000-0005-0000-0000-00005E000000}"/>
    <cellStyle name="Normální 8 4" xfId="163" xr:uid="{00000000-0005-0000-0000-00005F000000}"/>
    <cellStyle name="Normální 9" xfId="98" xr:uid="{00000000-0005-0000-0000-000060000000}"/>
    <cellStyle name="Normální 9 2" xfId="109" xr:uid="{00000000-0005-0000-0000-000061000000}"/>
    <cellStyle name="Normální 9 2 2" xfId="146" xr:uid="{00000000-0005-0000-0000-000062000000}"/>
    <cellStyle name="Normální 9 2 3" xfId="164" xr:uid="{00000000-0005-0000-0000-000063000000}"/>
    <cellStyle name="Normální 9 3" xfId="138" xr:uid="{00000000-0005-0000-0000-000064000000}"/>
    <cellStyle name="Normální 9 4" xfId="165" xr:uid="{00000000-0005-0000-0000-000065000000}"/>
    <cellStyle name="normální_meszpr 12_2011-draft pro úpravy" xfId="42" xr:uid="{00000000-0005-0000-0000-000066000000}"/>
    <cellStyle name="Pevný" xfId="125" xr:uid="{00000000-0005-0000-0000-000067000000}"/>
    <cellStyle name="Poznámka" xfId="27" builtinId="10" customBuiltin="1"/>
    <cellStyle name="Procenta" xfId="41" builtinId="5"/>
    <cellStyle name="Procenta 2" xfId="44" xr:uid="{00000000-0005-0000-0000-00006A000000}"/>
    <cellStyle name="Procenta 2 2" xfId="50" xr:uid="{00000000-0005-0000-0000-00006B000000}"/>
    <cellStyle name="Procenta 2 3" xfId="102" xr:uid="{00000000-0005-0000-0000-00006C000000}"/>
    <cellStyle name="Procenta 3" xfId="105" xr:uid="{00000000-0005-0000-0000-00006D000000}"/>
    <cellStyle name="Procenta 3 2" xfId="129" xr:uid="{00000000-0005-0000-0000-00006E000000}"/>
    <cellStyle name="Procenta 3 2 2" xfId="148" xr:uid="{00000000-0005-0000-0000-00006F000000}"/>
    <cellStyle name="Procenta 3 2 3" xfId="166" xr:uid="{00000000-0005-0000-0000-000070000000}"/>
    <cellStyle name="Procenta 3 3" xfId="143" xr:uid="{00000000-0005-0000-0000-000071000000}"/>
    <cellStyle name="Procenta 3 4" xfId="167" xr:uid="{00000000-0005-0000-0000-000072000000}"/>
    <cellStyle name="Procenta 4" xfId="173" xr:uid="{BB4B7D1F-01B3-433F-BA24-9D066AF4D4CC}"/>
    <cellStyle name="Propojená buňka" xfId="28" builtinId="24" customBuiltin="1"/>
    <cellStyle name="SAPBEXaggData" xfId="51" xr:uid="{00000000-0005-0000-0000-000074000000}"/>
    <cellStyle name="SAPBEXaggDataEmph" xfId="62" xr:uid="{00000000-0005-0000-0000-000075000000}"/>
    <cellStyle name="SAPBEXaggItem" xfId="52" xr:uid="{00000000-0005-0000-0000-000076000000}"/>
    <cellStyle name="SAPBEXaggItemX" xfId="63" xr:uid="{00000000-0005-0000-0000-000077000000}"/>
    <cellStyle name="SAPBEXexcBad7" xfId="64" xr:uid="{00000000-0005-0000-0000-000078000000}"/>
    <cellStyle name="SAPBEXexcBad8" xfId="65" xr:uid="{00000000-0005-0000-0000-000079000000}"/>
    <cellStyle name="SAPBEXexcBad9" xfId="66" xr:uid="{00000000-0005-0000-0000-00007A000000}"/>
    <cellStyle name="SAPBEXexcCritical4" xfId="67" xr:uid="{00000000-0005-0000-0000-00007B000000}"/>
    <cellStyle name="SAPBEXexcCritical5" xfId="68" xr:uid="{00000000-0005-0000-0000-00007C000000}"/>
    <cellStyle name="SAPBEXexcCritical6" xfId="69" xr:uid="{00000000-0005-0000-0000-00007D000000}"/>
    <cellStyle name="SAPBEXexcGood1" xfId="70" xr:uid="{00000000-0005-0000-0000-00007E000000}"/>
    <cellStyle name="SAPBEXexcGood2" xfId="71" xr:uid="{00000000-0005-0000-0000-00007F000000}"/>
    <cellStyle name="SAPBEXexcGood3" xfId="72" xr:uid="{00000000-0005-0000-0000-000080000000}"/>
    <cellStyle name="SAPBEXfilterDrill" xfId="73" xr:uid="{00000000-0005-0000-0000-000081000000}"/>
    <cellStyle name="SAPBEXfilterItem" xfId="74" xr:uid="{00000000-0005-0000-0000-000082000000}"/>
    <cellStyle name="SAPBEXfilterText" xfId="75" xr:uid="{00000000-0005-0000-0000-000083000000}"/>
    <cellStyle name="SAPBEXformats" xfId="76" xr:uid="{00000000-0005-0000-0000-000084000000}"/>
    <cellStyle name="SAPBEXheaderItem" xfId="77" xr:uid="{00000000-0005-0000-0000-000085000000}"/>
    <cellStyle name="SAPBEXheaderText" xfId="78" xr:uid="{00000000-0005-0000-0000-000086000000}"/>
    <cellStyle name="SAPBEXHLevel0" xfId="79" xr:uid="{00000000-0005-0000-0000-000087000000}"/>
    <cellStyle name="SAPBEXHLevel0X" xfId="80" xr:uid="{00000000-0005-0000-0000-000088000000}"/>
    <cellStyle name="SAPBEXHLevel1" xfId="81" xr:uid="{00000000-0005-0000-0000-000089000000}"/>
    <cellStyle name="SAPBEXHLevel1X" xfId="82" xr:uid="{00000000-0005-0000-0000-00008A000000}"/>
    <cellStyle name="SAPBEXHLevel2" xfId="83" xr:uid="{00000000-0005-0000-0000-00008B000000}"/>
    <cellStyle name="SAPBEXHLevel2X" xfId="84" xr:uid="{00000000-0005-0000-0000-00008C000000}"/>
    <cellStyle name="SAPBEXHLevel3" xfId="85" xr:uid="{00000000-0005-0000-0000-00008D000000}"/>
    <cellStyle name="SAPBEXHLevel3X" xfId="86" xr:uid="{00000000-0005-0000-0000-00008E000000}"/>
    <cellStyle name="SAPBEXchaText" xfId="53" xr:uid="{00000000-0005-0000-0000-00008F000000}"/>
    <cellStyle name="SAPBEXresData" xfId="87" xr:uid="{00000000-0005-0000-0000-000090000000}"/>
    <cellStyle name="SAPBEXresDataEmph" xfId="88" xr:uid="{00000000-0005-0000-0000-000091000000}"/>
    <cellStyle name="SAPBEXresItem" xfId="89" xr:uid="{00000000-0005-0000-0000-000092000000}"/>
    <cellStyle name="SAPBEXresItemX" xfId="90" xr:uid="{00000000-0005-0000-0000-000093000000}"/>
    <cellStyle name="SAPBEXstdData" xfId="54" xr:uid="{00000000-0005-0000-0000-000094000000}"/>
    <cellStyle name="SAPBEXstdDataEmph" xfId="91" xr:uid="{00000000-0005-0000-0000-000095000000}"/>
    <cellStyle name="SAPBEXstdItem" xfId="46" xr:uid="{00000000-0005-0000-0000-000096000000}"/>
    <cellStyle name="SAPBEXstdItemX" xfId="92" xr:uid="{00000000-0005-0000-0000-000097000000}"/>
    <cellStyle name="SAPBEXtitle" xfId="93" xr:uid="{00000000-0005-0000-0000-000098000000}"/>
    <cellStyle name="SAPBEXundefined" xfId="94" xr:uid="{00000000-0005-0000-0000-000099000000}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áhlaví 1" xfId="126" xr:uid="{00000000-0005-0000-0000-0000A0000000}"/>
    <cellStyle name="Záhlaví 2" xfId="127" xr:uid="{00000000-0005-0000-0000-0000A1000000}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0"/>
  <tableStyles count="0" defaultTableStyle="TableStyleMedium2" defaultPivotStyle="PivotStyleLight16"/>
  <colors>
    <mruColors>
      <color rgb="FFF0948F"/>
      <color rgb="FF000000"/>
      <color rgb="FFE86159"/>
      <color rgb="FFDF2B20"/>
      <color rgb="FFF7C9C7"/>
      <color rgb="FFC7CCD6"/>
      <color rgb="FF9196B0"/>
      <color rgb="FF596387"/>
      <color rgb="FF233060"/>
      <color rgb="FF6463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'3'!$O$5</c:f>
              <c:strCache>
                <c:ptCount val="1"/>
              </c:strCache>
            </c:strRef>
          </c:tx>
          <c:spPr>
            <a:solidFill>
              <a:srgbClr val="233060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C98-4D4F-B5B8-A007A8ABFA98}"/>
            </c:ext>
          </c:extLst>
        </c:ser>
        <c:ser>
          <c:idx val="1"/>
          <c:order val="1"/>
          <c:tx>
            <c:strRef>
              <c:f>'3'!$O$6</c:f>
              <c:strCache>
                <c:ptCount val="1"/>
              </c:strCache>
            </c:strRef>
          </c:tx>
          <c:spPr>
            <a:solidFill>
              <a:srgbClr val="596387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C98-4D4F-B5B8-A007A8ABFA98}"/>
            </c:ext>
          </c:extLst>
        </c:ser>
        <c:ser>
          <c:idx val="2"/>
          <c:order val="2"/>
          <c:tx>
            <c:strRef>
              <c:f>'3'!$O$7</c:f>
              <c:strCache>
                <c:ptCount val="1"/>
              </c:strCache>
            </c:strRef>
          </c:tx>
          <c:spPr>
            <a:solidFill>
              <a:srgbClr val="9196B0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C98-4D4F-B5B8-A007A8ABFA98}"/>
            </c:ext>
          </c:extLst>
        </c:ser>
        <c:ser>
          <c:idx val="3"/>
          <c:order val="3"/>
          <c:tx>
            <c:strRef>
              <c:f>'3'!$O$8</c:f>
              <c:strCache>
                <c:ptCount val="1"/>
              </c:strCache>
            </c:strRef>
          </c:tx>
          <c:spPr>
            <a:solidFill>
              <a:srgbClr val="C7CCD6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C98-4D4F-B5B8-A007A8ABFA98}"/>
            </c:ext>
          </c:extLst>
        </c:ser>
        <c:ser>
          <c:idx val="4"/>
          <c:order val="4"/>
          <c:tx>
            <c:strRef>
              <c:f>'3'!$O$9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C98-4D4F-B5B8-A007A8ABFA98}"/>
            </c:ext>
          </c:extLst>
        </c:ser>
        <c:ser>
          <c:idx val="5"/>
          <c:order val="5"/>
          <c:tx>
            <c:strRef>
              <c:f>'3'!$O$10</c:f>
              <c:strCache>
                <c:ptCount val="1"/>
              </c:strCache>
            </c:strRef>
          </c:tx>
          <c:spPr>
            <a:solidFill>
              <a:srgbClr val="E86159"/>
            </a:solidFill>
          </c:spPr>
          <c:invertIfNegative val="0"/>
          <c:cat>
            <c:numRef>
              <c:f>'3'!$P$4</c:f>
              <c:numCache>
                <c:formatCode>General</c:formatCode>
                <c:ptCount val="1"/>
              </c:numCache>
            </c:numRef>
          </c:cat>
          <c:val>
            <c:numRef>
              <c:f>'3'!$P$10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C98-4D4F-B5B8-A007A8ABF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032640"/>
        <c:axId val="222034176"/>
      </c:barChart>
      <c:catAx>
        <c:axId val="2220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2034176"/>
        <c:crosses val="autoZero"/>
        <c:auto val="1"/>
        <c:lblAlgn val="ctr"/>
        <c:lblOffset val="100"/>
        <c:noMultiLvlLbl val="0"/>
      </c:catAx>
      <c:valAx>
        <c:axId val="222034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20326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8C4-48C4-814A-3670A97690A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8C4-48C4-814A-3670A97690A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8C4-48C4-814A-3670A97690A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8C4-48C4-814A-3670A97690A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8C4-48C4-814A-3670A97690A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8C4-48C4-814A-3670A97690A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8C4-48C4-814A-3670A97690A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8C4-48C4-814A-3670A97690A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98C4-48C4-814A-3670A97690A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98C4-48C4-814A-3670A97690A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98C4-48C4-814A-3670A97690A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98C4-48C4-814A-3670A97690A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98C4-48C4-814A-3670A97690A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98C4-48C4-814A-3670A97690A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98C4-48C4-814A-3670A97690A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98C4-48C4-814A-3670A9769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'14.12'!$L$19:$L$26</c:f>
              <c:numCache>
                <c:formatCode>General</c:formatCode>
                <c:ptCount val="8"/>
              </c:numCache>
            </c:numRef>
          </c:cat>
          <c:val>
            <c:numRef>
              <c:f>'14.12'!$M$19:$M$26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E73F-4CA1-94C9-939A54994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274880"/>
        <c:axId val="285276416"/>
      </c:barChart>
      <c:catAx>
        <c:axId val="28527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276416"/>
        <c:crosses val="autoZero"/>
        <c:auto val="1"/>
        <c:lblAlgn val="ctr"/>
        <c:lblOffset val="100"/>
        <c:noMultiLvlLbl val="0"/>
      </c:catAx>
      <c:valAx>
        <c:axId val="285276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2748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52E1-43CD-A1A1-505FD1A893FD}"/>
              </c:ext>
            </c:extLst>
          </c:dPt>
          <c:cat>
            <c:numRef>
              <c:f>'14.13'!$J$19:$J$26</c:f>
              <c:numCache>
                <c:formatCode>General</c:formatCode>
                <c:ptCount val="8"/>
              </c:numCache>
            </c:numRef>
          </c:cat>
          <c:val>
            <c:numRef>
              <c:f>'14.13'!$K$19:$K$26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52E1-43CD-A1A1-505FD1A8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'14.13'!$H$19:$H$22</c:f>
              <c:numCache>
                <c:formatCode>0.0</c:formatCode>
                <c:ptCount val="4"/>
              </c:numCache>
            </c:numRef>
          </c:cat>
          <c:val>
            <c:numRef>
              <c:f>'14.13'!$I$19:$I$22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656E-4ECF-8A0D-3E8684471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055616"/>
        <c:axId val="285069696"/>
      </c:barChart>
      <c:catAx>
        <c:axId val="2850556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069696"/>
        <c:crosses val="autoZero"/>
        <c:auto val="1"/>
        <c:lblAlgn val="ctr"/>
        <c:lblOffset val="100"/>
        <c:noMultiLvlLbl val="0"/>
      </c:catAx>
      <c:valAx>
        <c:axId val="2850696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055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'14.13'!$H$31:$H$38</c:f>
              <c:numCache>
                <c:formatCode>General</c:formatCode>
                <c:ptCount val="8"/>
              </c:numCache>
            </c:numRef>
          </c:cat>
          <c:val>
            <c:numRef>
              <c:f>'14.13'!$I$31:$I$38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94C9-4CD4-B0AC-45A08BAC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106560"/>
        <c:axId val="285108096"/>
      </c:barChart>
      <c:catAx>
        <c:axId val="285106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08096"/>
        <c:crosses val="autoZero"/>
        <c:auto val="1"/>
        <c:lblAlgn val="ctr"/>
        <c:lblOffset val="100"/>
        <c:noMultiLvlLbl val="0"/>
      </c:catAx>
      <c:valAx>
        <c:axId val="2851080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065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E41F-4ADC-AC16-F15E8BEBFAF0}"/>
            </c:ext>
          </c:extLst>
        </c:ser>
        <c:ser>
          <c:idx val="1"/>
          <c:order val="1"/>
          <c:tx>
            <c:strRef>
              <c:f>'14.13'!$J$32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E41F-4ADC-AC16-F15E8BEBFAF0}"/>
            </c:ext>
          </c:extLst>
        </c:ser>
        <c:ser>
          <c:idx val="2"/>
          <c:order val="2"/>
          <c:tx>
            <c:strRef>
              <c:f>'14.13'!$J$33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41F-4ADC-AC16-F15E8BEBFAF0}"/>
            </c:ext>
          </c:extLst>
        </c:ser>
        <c:ser>
          <c:idx val="3"/>
          <c:order val="3"/>
          <c:tx>
            <c:strRef>
              <c:f>'14.13'!$J$34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E41F-4ADC-AC16-F15E8BEBFAF0}"/>
            </c:ext>
          </c:extLst>
        </c:ser>
        <c:ser>
          <c:idx val="4"/>
          <c:order val="4"/>
          <c:tx>
            <c:strRef>
              <c:f>'14.13'!$J$35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41F-4ADC-AC16-F15E8BEBFAF0}"/>
            </c:ext>
          </c:extLst>
        </c:ser>
        <c:ser>
          <c:idx val="5"/>
          <c:order val="5"/>
          <c:tx>
            <c:strRef>
              <c:f>'14.13'!$J$36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41F-4ADC-AC16-F15E8BEBFAF0}"/>
            </c:ext>
          </c:extLst>
        </c:ser>
        <c:ser>
          <c:idx val="6"/>
          <c:order val="6"/>
          <c:tx>
            <c:strRef>
              <c:f>'14.13'!$J$37</c:f>
              <c:strCache>
                <c:ptCount val="1"/>
              </c:strCache>
            </c:strRef>
          </c:tx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E41F-4ADC-AC16-F15E8BEBFAF0}"/>
            </c:ext>
          </c:extLst>
        </c:ser>
        <c:ser>
          <c:idx val="7"/>
          <c:order val="7"/>
          <c:tx>
            <c:strRef>
              <c:f>'14.13'!$J$38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'14.13'!$K$30:$M$30</c:f>
              <c:numCache>
                <c:formatCode>General</c:formatCode>
                <c:ptCount val="3"/>
              </c:numCache>
            </c:numRef>
          </c:cat>
          <c:val>
            <c:numRef>
              <c:f>'14.13'!$K$38:$M$38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E41F-4ADC-AC16-F15E8BEBF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157632"/>
        <c:axId val="285163520"/>
      </c:barChart>
      <c:catAx>
        <c:axId val="2851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63520"/>
        <c:crosses val="autoZero"/>
        <c:auto val="1"/>
        <c:lblAlgn val="ctr"/>
        <c:lblOffset val="100"/>
        <c:noMultiLvlLbl val="0"/>
      </c:catAx>
      <c:valAx>
        <c:axId val="285163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5763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'14.13'!$L$19:$L$26</c:f>
              <c:numCache>
                <c:formatCode>General</c:formatCode>
                <c:ptCount val="8"/>
              </c:numCache>
            </c:numRef>
          </c:cat>
          <c:val>
            <c:numRef>
              <c:f>'14.13'!$M$19:$M$26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D0B-4998-B3D0-ED4CA6CB4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197056"/>
        <c:axId val="285198592"/>
      </c:barChart>
      <c:catAx>
        <c:axId val="28519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198592"/>
        <c:crosses val="autoZero"/>
        <c:auto val="1"/>
        <c:lblAlgn val="ctr"/>
        <c:lblOffset val="100"/>
        <c:noMultiLvlLbl val="0"/>
      </c:catAx>
      <c:valAx>
        <c:axId val="285198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197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D537-48D4-AE83-88E08A54BD35}"/>
              </c:ext>
            </c:extLst>
          </c:dPt>
          <c:cat>
            <c:numRef>
              <c:f>'14.14'!$J$19:$J$26</c:f>
              <c:numCache>
                <c:formatCode>General</c:formatCode>
                <c:ptCount val="8"/>
              </c:numCache>
            </c:numRef>
          </c:cat>
          <c:val>
            <c:numRef>
              <c:f>'14.14'!$K$19:$K$26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D537-48D4-AE83-88E08A54B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'14.14'!$H$19:$H$22</c:f>
              <c:numCache>
                <c:formatCode>0.0</c:formatCode>
                <c:ptCount val="4"/>
              </c:numCache>
            </c:numRef>
          </c:cat>
          <c:val>
            <c:numRef>
              <c:f>'14.14'!$I$19:$I$22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1CD1-4109-B99F-21BE67C49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16064"/>
        <c:axId val="285426048"/>
      </c:barChart>
      <c:catAx>
        <c:axId val="28541606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426048"/>
        <c:crosses val="autoZero"/>
        <c:auto val="1"/>
        <c:lblAlgn val="ctr"/>
        <c:lblOffset val="100"/>
        <c:noMultiLvlLbl val="0"/>
      </c:catAx>
      <c:valAx>
        <c:axId val="285426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4160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'14.14'!$H$31:$H$38</c:f>
              <c:numCache>
                <c:formatCode>General</c:formatCode>
                <c:ptCount val="8"/>
              </c:numCache>
            </c:numRef>
          </c:cat>
          <c:val>
            <c:numRef>
              <c:f>'14.14'!$I$31:$I$38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33A-4656-9AE8-AC2CE5CFA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442432"/>
        <c:axId val="285443968"/>
      </c:barChart>
      <c:catAx>
        <c:axId val="285442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443968"/>
        <c:crosses val="autoZero"/>
        <c:auto val="1"/>
        <c:lblAlgn val="ctr"/>
        <c:lblOffset val="100"/>
        <c:noMultiLvlLbl val="0"/>
      </c:catAx>
      <c:valAx>
        <c:axId val="2854439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4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126-45DC-BB60-9D591292108A}"/>
            </c:ext>
          </c:extLst>
        </c:ser>
        <c:ser>
          <c:idx val="1"/>
          <c:order val="1"/>
          <c:tx>
            <c:strRef>
              <c:f>'14.14'!$J$32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126-45DC-BB60-9D591292108A}"/>
            </c:ext>
          </c:extLst>
        </c:ser>
        <c:ser>
          <c:idx val="2"/>
          <c:order val="2"/>
          <c:tx>
            <c:strRef>
              <c:f>'14.14'!$J$33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126-45DC-BB60-9D591292108A}"/>
            </c:ext>
          </c:extLst>
        </c:ser>
        <c:ser>
          <c:idx val="3"/>
          <c:order val="3"/>
          <c:tx>
            <c:strRef>
              <c:f>'14.14'!$J$34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126-45DC-BB60-9D591292108A}"/>
            </c:ext>
          </c:extLst>
        </c:ser>
        <c:ser>
          <c:idx val="4"/>
          <c:order val="4"/>
          <c:tx>
            <c:strRef>
              <c:f>'14.14'!$J$35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126-45DC-BB60-9D591292108A}"/>
            </c:ext>
          </c:extLst>
        </c:ser>
        <c:ser>
          <c:idx val="5"/>
          <c:order val="5"/>
          <c:tx>
            <c:strRef>
              <c:f>'14.14'!$J$36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126-45DC-BB60-9D591292108A}"/>
            </c:ext>
          </c:extLst>
        </c:ser>
        <c:ser>
          <c:idx val="6"/>
          <c:order val="6"/>
          <c:tx>
            <c:strRef>
              <c:f>'14.14'!$J$37</c:f>
              <c:strCache>
                <c:ptCount val="1"/>
              </c:strCache>
            </c:strRef>
          </c:tx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126-45DC-BB60-9D591292108A}"/>
            </c:ext>
          </c:extLst>
        </c:ser>
        <c:ser>
          <c:idx val="7"/>
          <c:order val="7"/>
          <c:tx>
            <c:strRef>
              <c:f>'14.14'!$J$38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'14.14'!$K$30:$M$30</c:f>
              <c:numCache>
                <c:formatCode>General</c:formatCode>
                <c:ptCount val="3"/>
              </c:numCache>
            </c:numRef>
          </c:cat>
          <c:val>
            <c:numRef>
              <c:f>'14.14'!$K$38:$M$38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126-45DC-BB60-9D5912921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833472"/>
        <c:axId val="285847552"/>
      </c:barChart>
      <c:catAx>
        <c:axId val="2858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847552"/>
        <c:crosses val="autoZero"/>
        <c:auto val="1"/>
        <c:lblAlgn val="ctr"/>
        <c:lblOffset val="100"/>
        <c:noMultiLvlLbl val="0"/>
      </c:catAx>
      <c:valAx>
        <c:axId val="2858475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8334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Dodávky tepla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4.0979344729344721E-3"/>
          <c:y val="1.24912341758385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77328424643471E-2"/>
          <c:y val="0.13519313304721031"/>
          <c:w val="0.88392532828191406"/>
          <c:h val="0.77047210300429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'5.1'!$A$8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val>
            <c:numRef>
              <c:f>'5.1'!$B$8:$M$8</c:f>
              <c:numCache>
                <c:formatCode>#\ ##0.0</c:formatCode>
                <c:ptCount val="12"/>
                <c:pt idx="0">
                  <c:v>1362.6446829999993</c:v>
                </c:pt>
                <c:pt idx="1">
                  <c:v>1283.9790559999994</c:v>
                </c:pt>
                <c:pt idx="2">
                  <c:v>1202.7536889999997</c:v>
                </c:pt>
                <c:pt idx="3">
                  <c:v>782.48839499999997</c:v>
                </c:pt>
                <c:pt idx="4">
                  <c:v>733.07193099999984</c:v>
                </c:pt>
                <c:pt idx="5">
                  <c:v>484.49878300000023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A-41BF-94A4-ABB20CCABEA8}"/>
            </c:ext>
          </c:extLst>
        </c:ser>
        <c:ser>
          <c:idx val="1"/>
          <c:order val="1"/>
          <c:tx>
            <c:strRef>
              <c:f>'5.1'!$A$9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'5.1'!$B$9:$M$9</c:f>
              <c:numCache>
                <c:formatCode>#\ ##0.0</c:formatCode>
                <c:ptCount val="12"/>
                <c:pt idx="0">
                  <c:v>65.464765999999997</c:v>
                </c:pt>
                <c:pt idx="1">
                  <c:v>57.457344000000006</c:v>
                </c:pt>
                <c:pt idx="2">
                  <c:v>54.693797000000004</c:v>
                </c:pt>
                <c:pt idx="3">
                  <c:v>43.067157000000009</c:v>
                </c:pt>
                <c:pt idx="4">
                  <c:v>42.045704999999991</c:v>
                </c:pt>
                <c:pt idx="5">
                  <c:v>27.167197000000002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A-41BF-94A4-ABB20CCABEA8}"/>
            </c:ext>
          </c:extLst>
        </c:ser>
        <c:ser>
          <c:idx val="2"/>
          <c:order val="2"/>
          <c:tx>
            <c:strRef>
              <c:f>'5.1'!$A$10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'5.1'!$B$10:$M$10</c:f>
              <c:numCache>
                <c:formatCode>#\ ##0.0</c:formatCode>
                <c:ptCount val="12"/>
                <c:pt idx="0">
                  <c:v>870.3534719999999</c:v>
                </c:pt>
                <c:pt idx="1">
                  <c:v>810.05852700000003</c:v>
                </c:pt>
                <c:pt idx="2">
                  <c:v>603.36183100000017</c:v>
                </c:pt>
                <c:pt idx="3">
                  <c:v>337.64337399999994</c:v>
                </c:pt>
                <c:pt idx="4">
                  <c:v>257.04708199999999</c:v>
                </c:pt>
                <c:pt idx="5">
                  <c:v>101.686954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A-41BF-94A4-ABB20CCABEA8}"/>
            </c:ext>
          </c:extLst>
        </c:ser>
        <c:ser>
          <c:idx val="3"/>
          <c:order val="3"/>
          <c:tx>
            <c:strRef>
              <c:f>'5.1'!$A$11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'5.1'!$B$11:$M$11</c:f>
              <c:numCache>
                <c:formatCode>#\ ##0.0</c:formatCode>
                <c:ptCount val="12"/>
                <c:pt idx="0">
                  <c:v>6.3607150000000008</c:v>
                </c:pt>
                <c:pt idx="1">
                  <c:v>4.7087909999999988</c:v>
                </c:pt>
                <c:pt idx="2">
                  <c:v>6.9140030000000001</c:v>
                </c:pt>
                <c:pt idx="3">
                  <c:v>6.7608839999999999</c:v>
                </c:pt>
                <c:pt idx="4">
                  <c:v>4.2276379999999998</c:v>
                </c:pt>
                <c:pt idx="5">
                  <c:v>5.440607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A-41BF-94A4-ABB20CCABEA8}"/>
            </c:ext>
          </c:extLst>
        </c:ser>
        <c:ser>
          <c:idx val="4"/>
          <c:order val="4"/>
          <c:tx>
            <c:strRef>
              <c:f>'5.1'!$A$12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'5.1'!$B$12:$M$12</c:f>
              <c:numCache>
                <c:formatCode>#\ ##0.0</c:formatCode>
                <c:ptCount val="12"/>
                <c:pt idx="0">
                  <c:v>2.9975789999999995</c:v>
                </c:pt>
                <c:pt idx="1">
                  <c:v>3.2747469999999996</c:v>
                </c:pt>
                <c:pt idx="2">
                  <c:v>3.1547910000000003</c:v>
                </c:pt>
                <c:pt idx="3">
                  <c:v>3.568111</c:v>
                </c:pt>
                <c:pt idx="4">
                  <c:v>3.8326040000000003</c:v>
                </c:pt>
                <c:pt idx="5">
                  <c:v>4.7951899999999998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BA-41BF-94A4-ABB20CCABEA8}"/>
            </c:ext>
          </c:extLst>
        </c:ser>
        <c:ser>
          <c:idx val="5"/>
          <c:order val="5"/>
          <c:tx>
            <c:strRef>
              <c:f>'5.1'!$A$13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'5.1'!$B$13:$M$13</c:f>
              <c:numCache>
                <c:formatCode>#\ ##0.0</c:formatCode>
                <c:ptCount val="12"/>
                <c:pt idx="0">
                  <c:v>0.12739300000000001</c:v>
                </c:pt>
                <c:pt idx="1">
                  <c:v>9.1897000000000006E-2</c:v>
                </c:pt>
                <c:pt idx="2">
                  <c:v>5.3783000000000004E-2</c:v>
                </c:pt>
                <c:pt idx="3">
                  <c:v>0.26817599999999997</c:v>
                </c:pt>
                <c:pt idx="4">
                  <c:v>8.1819000000000003E-2</c:v>
                </c:pt>
                <c:pt idx="5">
                  <c:v>9.8987999999999993E-2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BA-41BF-94A4-ABB20CCABEA8}"/>
            </c:ext>
          </c:extLst>
        </c:ser>
        <c:ser>
          <c:idx val="6"/>
          <c:order val="6"/>
          <c:tx>
            <c:strRef>
              <c:f>'5.1'!$A$14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'5.1'!$B$14:$M$14</c:f>
              <c:numCache>
                <c:formatCode>#\ ##0.0</c:formatCode>
                <c:ptCount val="12"/>
                <c:pt idx="0">
                  <c:v>4955.393274</c:v>
                </c:pt>
                <c:pt idx="1">
                  <c:v>4489.5350879999996</c:v>
                </c:pt>
                <c:pt idx="2">
                  <c:v>3453.0065669999999</c:v>
                </c:pt>
                <c:pt idx="3">
                  <c:v>2271.7732660000001</c:v>
                </c:pt>
                <c:pt idx="4">
                  <c:v>1692.6464960000003</c:v>
                </c:pt>
                <c:pt idx="5">
                  <c:v>800.11364999999989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BA-41BF-94A4-ABB20CCABEA8}"/>
            </c:ext>
          </c:extLst>
        </c:ser>
        <c:ser>
          <c:idx val="7"/>
          <c:order val="7"/>
          <c:tx>
            <c:strRef>
              <c:f>'5.1'!$A$15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'5.1'!$B$15:$M$15</c:f>
              <c:numCache>
                <c:formatCode>#\ ##0.0</c:formatCode>
                <c:ptCount val="12"/>
                <c:pt idx="0">
                  <c:v>165.86682000000002</c:v>
                </c:pt>
                <c:pt idx="1">
                  <c:v>151.68985000000001</c:v>
                </c:pt>
                <c:pt idx="2">
                  <c:v>87.451080000000005</c:v>
                </c:pt>
                <c:pt idx="3">
                  <c:v>66.523839999999993</c:v>
                </c:pt>
                <c:pt idx="4">
                  <c:v>59.34796</c:v>
                </c:pt>
                <c:pt idx="5">
                  <c:v>33.010529999999996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BA-41BF-94A4-ABB20CCABEA8}"/>
            </c:ext>
          </c:extLst>
        </c:ser>
        <c:ser>
          <c:idx val="8"/>
          <c:order val="8"/>
          <c:tx>
            <c:strRef>
              <c:f>'5.1'!$A$16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'5.1'!$B$16:$M$16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BA-41BF-94A4-ABB20CCABEA8}"/>
            </c:ext>
          </c:extLst>
        </c:ser>
        <c:ser>
          <c:idx val="9"/>
          <c:order val="9"/>
          <c:tx>
            <c:strRef>
              <c:f>'5.1'!$A$17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'5.1'!$B$17:$M$17</c:f>
              <c:numCache>
                <c:formatCode>#\ ##0.0</c:formatCode>
                <c:ptCount val="12"/>
                <c:pt idx="0">
                  <c:v>129.12627799999999</c:v>
                </c:pt>
                <c:pt idx="1">
                  <c:v>135.40395500000002</c:v>
                </c:pt>
                <c:pt idx="2">
                  <c:v>137.91551199999998</c:v>
                </c:pt>
                <c:pt idx="3">
                  <c:v>103.96876</c:v>
                </c:pt>
                <c:pt idx="4">
                  <c:v>125.51633899999999</c:v>
                </c:pt>
                <c:pt idx="5">
                  <c:v>127.205871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BA-41BF-94A4-ABB20CCABEA8}"/>
            </c:ext>
          </c:extLst>
        </c:ser>
        <c:ser>
          <c:idx val="10"/>
          <c:order val="10"/>
          <c:tx>
            <c:strRef>
              <c:f>'5.1'!$A$18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'5.1'!$B$18:$M$18</c:f>
              <c:numCache>
                <c:formatCode>#\ ##0.0</c:formatCode>
                <c:ptCount val="12"/>
                <c:pt idx="0">
                  <c:v>1.3836190000000002</c:v>
                </c:pt>
                <c:pt idx="1">
                  <c:v>1.7792539999999999</c:v>
                </c:pt>
                <c:pt idx="2">
                  <c:v>1.3543179999999999</c:v>
                </c:pt>
                <c:pt idx="3">
                  <c:v>0.61654399999999998</c:v>
                </c:pt>
                <c:pt idx="4">
                  <c:v>0.64588599999999996</c:v>
                </c:pt>
                <c:pt idx="5">
                  <c:v>0.251114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BA-41BF-94A4-ABB20CCABEA8}"/>
            </c:ext>
          </c:extLst>
        </c:ser>
        <c:ser>
          <c:idx val="11"/>
          <c:order val="11"/>
          <c:tx>
            <c:strRef>
              <c:f>'5.1'!$A$19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'5.1'!$B$19:$M$19</c:f>
              <c:numCache>
                <c:formatCode>#\ ##0.0</c:formatCode>
                <c:ptCount val="12"/>
                <c:pt idx="0">
                  <c:v>368.46904999999998</c:v>
                </c:pt>
                <c:pt idx="1">
                  <c:v>330.72717899999992</c:v>
                </c:pt>
                <c:pt idx="2">
                  <c:v>307.92089400000003</c:v>
                </c:pt>
                <c:pt idx="3">
                  <c:v>310.97607099999999</c:v>
                </c:pt>
                <c:pt idx="4">
                  <c:v>282.30615499999999</c:v>
                </c:pt>
                <c:pt idx="5">
                  <c:v>200.382417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BA-41BF-94A4-ABB20CCABEA8}"/>
            </c:ext>
          </c:extLst>
        </c:ser>
        <c:ser>
          <c:idx val="12"/>
          <c:order val="12"/>
          <c:tx>
            <c:strRef>
              <c:f>'5.1'!$A$20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'5.1'!$B$20:$M$20</c:f>
              <c:numCache>
                <c:formatCode>#\ ##0.0</c:formatCode>
                <c:ptCount val="12"/>
                <c:pt idx="0">
                  <c:v>210.53552900000003</c:v>
                </c:pt>
                <c:pt idx="1">
                  <c:v>203.30978200000001</c:v>
                </c:pt>
                <c:pt idx="2">
                  <c:v>192.95013599999999</c:v>
                </c:pt>
                <c:pt idx="3">
                  <c:v>160.342187</c:v>
                </c:pt>
                <c:pt idx="4">
                  <c:v>178.16947699999997</c:v>
                </c:pt>
                <c:pt idx="5">
                  <c:v>128.47075899999999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BA-41BF-94A4-ABB20CCABEA8}"/>
            </c:ext>
          </c:extLst>
        </c:ser>
        <c:ser>
          <c:idx val="13"/>
          <c:order val="13"/>
          <c:tx>
            <c:strRef>
              <c:f>'5.1'!$A$21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'5.1'!$B$21:$M$21</c:f>
              <c:numCache>
                <c:formatCode>#\ ##0.0</c:formatCode>
                <c:ptCount val="12"/>
                <c:pt idx="0">
                  <c:v>3.0890000000000002E-3</c:v>
                </c:pt>
                <c:pt idx="1">
                  <c:v>4.7469999999999995E-3</c:v>
                </c:pt>
                <c:pt idx="2">
                  <c:v>3.6306999999999999E-2</c:v>
                </c:pt>
                <c:pt idx="3">
                  <c:v>4.8534000000000001E-2</c:v>
                </c:pt>
                <c:pt idx="4">
                  <c:v>3.6133999999999999E-2</c:v>
                </c:pt>
                <c:pt idx="5">
                  <c:v>5.0733E-2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BA-41BF-94A4-ABB20CCABEA8}"/>
            </c:ext>
          </c:extLst>
        </c:ser>
        <c:ser>
          <c:idx val="14"/>
          <c:order val="14"/>
          <c:tx>
            <c:strRef>
              <c:f>'5.1'!$A$22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val>
            <c:numRef>
              <c:f>'5.1'!$B$22:$M$22</c:f>
              <c:numCache>
                <c:formatCode>#\ ##0.0</c:formatCode>
                <c:ptCount val="12"/>
                <c:pt idx="0">
                  <c:v>24.040073000000007</c:v>
                </c:pt>
                <c:pt idx="1">
                  <c:v>30.578368999999995</c:v>
                </c:pt>
                <c:pt idx="2">
                  <c:v>14.426030999999998</c:v>
                </c:pt>
                <c:pt idx="3">
                  <c:v>6.5395849999999998</c:v>
                </c:pt>
                <c:pt idx="4">
                  <c:v>3.2561990000000001</c:v>
                </c:pt>
                <c:pt idx="5">
                  <c:v>6.293676999999998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BA-41BF-94A4-ABB20CCABEA8}"/>
            </c:ext>
          </c:extLst>
        </c:ser>
        <c:ser>
          <c:idx val="15"/>
          <c:order val="15"/>
          <c:tx>
            <c:strRef>
              <c:f>'5.1'!$A$23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val>
            <c:numRef>
              <c:f>'5.1'!$B$23:$M$23</c:f>
              <c:numCache>
                <c:formatCode>#\ ##0.0</c:formatCode>
                <c:ptCount val="12"/>
                <c:pt idx="0">
                  <c:v>3167.8499579999984</c:v>
                </c:pt>
                <c:pt idx="1">
                  <c:v>2888.5130129999998</c:v>
                </c:pt>
                <c:pt idx="2">
                  <c:v>2186.0766029999991</c:v>
                </c:pt>
                <c:pt idx="3">
                  <c:v>1266.1748230000003</c:v>
                </c:pt>
                <c:pt idx="4">
                  <c:v>1028.3101789999996</c:v>
                </c:pt>
                <c:pt idx="5">
                  <c:v>742.8285080000004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BA-41BF-94A4-ABB20CCA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740736"/>
        <c:axId val="232742272"/>
      </c:barChart>
      <c:catAx>
        <c:axId val="2327407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2742272"/>
        <c:crosses val="autoZero"/>
        <c:auto val="1"/>
        <c:lblAlgn val="ctr"/>
        <c:lblOffset val="100"/>
        <c:noMultiLvlLbl val="0"/>
      </c:catAx>
      <c:valAx>
        <c:axId val="232742272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7407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'14.14'!$L$19:$L$26</c:f>
              <c:numCache>
                <c:formatCode>General</c:formatCode>
                <c:ptCount val="8"/>
              </c:numCache>
            </c:numRef>
          </c:cat>
          <c:val>
            <c:numRef>
              <c:f>'14.14'!$M$19:$M$26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B93-48FA-B3B3-850B24C8D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541120"/>
        <c:axId val="285542656"/>
      </c:barChart>
      <c:catAx>
        <c:axId val="285541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542656"/>
        <c:crosses val="autoZero"/>
        <c:auto val="1"/>
        <c:lblAlgn val="ctr"/>
        <c:lblOffset val="100"/>
        <c:noMultiLvlLbl val="0"/>
      </c:catAx>
      <c:valAx>
        <c:axId val="2855426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5411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4519059261955624E-3"/>
          <c:y val="1.521556444014360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95987988995373"/>
          <c:y val="0.27036963695923538"/>
          <c:w val="0.68446892538024695"/>
          <c:h val="0.574098889812686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'8.3'!$A$27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('8.3'!$B$27,'8.3'!$D$27,'8.3'!$F$27)</c:f>
              <c:numCache>
                <c:formatCode>#\ ##0.0</c:formatCode>
                <c:ptCount val="3"/>
                <c:pt idx="0">
                  <c:v>28969.690000000002</c:v>
                </c:pt>
                <c:pt idx="1">
                  <c:v>21116.735000000004</c:v>
                </c:pt>
                <c:pt idx="2">
                  <c:v>14074.119000000001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846-9F8F-A0822549C499}"/>
            </c:ext>
          </c:extLst>
        </c:ser>
        <c:ser>
          <c:idx val="1"/>
          <c:order val="1"/>
          <c:tx>
            <c:strRef>
              <c:f>'8.3'!$A$28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('8.3'!$B$28,'8.3'!$D$28,'8.3'!$F$28)</c:f>
              <c:numCache>
                <c:formatCode>#\ ##0.0</c:formatCode>
                <c:ptCount val="3"/>
                <c:pt idx="0">
                  <c:v>265.57000000000005</c:v>
                </c:pt>
                <c:pt idx="1">
                  <c:v>170.04</c:v>
                </c:pt>
                <c:pt idx="2">
                  <c:v>18.25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846-9F8F-A0822549C499}"/>
            </c:ext>
          </c:extLst>
        </c:ser>
        <c:ser>
          <c:idx val="2"/>
          <c:order val="2"/>
          <c:tx>
            <c:strRef>
              <c:f>'8.3'!$A$29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('8.3'!$B$29,'8.3'!$D$29,'8.3'!$F$29)</c:f>
              <c:numCache>
                <c:formatCode>#\ ##0.0</c:formatCode>
                <c:ptCount val="3"/>
                <c:pt idx="0">
                  <c:v>39</c:v>
                </c:pt>
                <c:pt idx="1">
                  <c:v>12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F9-4846-9F8F-A0822549C499}"/>
            </c:ext>
          </c:extLst>
        </c:ser>
        <c:ser>
          <c:idx val="3"/>
          <c:order val="3"/>
          <c:tx>
            <c:strRef>
              <c:f>'8.3'!$A$30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('8.3'!$B$30,'8.3'!$D$30,'8.3'!$F$30)</c:f>
              <c:numCache>
                <c:formatCode>#\ ##0.0</c:formatCode>
                <c:ptCount val="3"/>
                <c:pt idx="0">
                  <c:v>47.29</c:v>
                </c:pt>
                <c:pt idx="1">
                  <c:v>4.87</c:v>
                </c:pt>
                <c:pt idx="2">
                  <c:v>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F9-4846-9F8F-A0822549C499}"/>
            </c:ext>
          </c:extLst>
        </c:ser>
        <c:ser>
          <c:idx val="4"/>
          <c:order val="4"/>
          <c:tx>
            <c:strRef>
              <c:f>'8.3'!$A$31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('8.3'!$B$31,'8.3'!$D$31,'8.3'!$F$31)</c:f>
              <c:numCache>
                <c:formatCode>#\ ##0.0</c:formatCode>
                <c:ptCount val="3"/>
                <c:pt idx="0">
                  <c:v>3713.07</c:v>
                </c:pt>
                <c:pt idx="1">
                  <c:v>3509.2160000000003</c:v>
                </c:pt>
                <c:pt idx="2">
                  <c:v>1869.472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F9-4846-9F8F-A0822549C499}"/>
            </c:ext>
          </c:extLst>
        </c:ser>
        <c:ser>
          <c:idx val="5"/>
          <c:order val="5"/>
          <c:tx>
            <c:strRef>
              <c:f>'8.3'!$A$32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('8.3'!$B$32,'8.3'!$D$32,'8.3'!$F$32)</c:f>
              <c:numCache>
                <c:formatCode>#\ ##0.0</c:formatCode>
                <c:ptCount val="3"/>
                <c:pt idx="0">
                  <c:v>159368.97999999998</c:v>
                </c:pt>
                <c:pt idx="1">
                  <c:v>127325.84800000001</c:v>
                </c:pt>
                <c:pt idx="2">
                  <c:v>67616.000000000029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F9-4846-9F8F-A0822549C499}"/>
            </c:ext>
          </c:extLst>
        </c:ser>
        <c:ser>
          <c:idx val="6"/>
          <c:order val="6"/>
          <c:tx>
            <c:strRef>
              <c:f>'8.3'!$A$33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('8.3'!$B$33,'8.3'!$D$33,'8.3'!$F$33)</c:f>
              <c:numCache>
                <c:formatCode>#\ ##0.0</c:formatCode>
                <c:ptCount val="3"/>
                <c:pt idx="0">
                  <c:v>45350.76</c:v>
                </c:pt>
                <c:pt idx="1">
                  <c:v>31973.392999999996</c:v>
                </c:pt>
                <c:pt idx="2">
                  <c:v>15393.581999999999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F9-4846-9F8F-A0822549C499}"/>
            </c:ext>
          </c:extLst>
        </c:ser>
        <c:ser>
          <c:idx val="7"/>
          <c:order val="7"/>
          <c:tx>
            <c:strRef>
              <c:f>'8.3'!$A$34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('8.3'!$B$34,'8.3'!$D$34,'8.3'!$F$34)</c:f>
              <c:numCache>
                <c:formatCode>#\ ##0.0</c:formatCode>
                <c:ptCount val="3"/>
                <c:pt idx="0">
                  <c:v>47920.407999999996</c:v>
                </c:pt>
                <c:pt idx="1">
                  <c:v>34224.743999999992</c:v>
                </c:pt>
                <c:pt idx="2">
                  <c:v>18172.038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F9-4846-9F8F-A0822549C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5740416"/>
        <c:axId val="285742208"/>
      </c:barChart>
      <c:catAx>
        <c:axId val="28574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742208"/>
        <c:crosses val="autoZero"/>
        <c:auto val="1"/>
        <c:lblAlgn val="ctr"/>
        <c:lblOffset val="100"/>
        <c:noMultiLvlLbl val="0"/>
      </c:catAx>
      <c:valAx>
        <c:axId val="285742208"/>
        <c:scaling>
          <c:orientation val="minMax"/>
          <c:max val="35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74041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1.49812557359335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7125028111568072E-2"/>
          <c:y val="0.23239703888559379"/>
          <c:w val="0.78878078392027584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'8.3'!$A$38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'8.3'!$B$38</c:f>
              <c:numCache>
                <c:formatCode>0.0%</c:formatCode>
                <c:ptCount val="1"/>
                <c:pt idx="0">
                  <c:v>3.9145914943515062E-2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1-41FA-B525-72907D9A7F76}"/>
            </c:ext>
          </c:extLst>
        </c:ser>
        <c:ser>
          <c:idx val="1"/>
          <c:order val="1"/>
          <c:tx>
            <c:strRef>
              <c:f>'8.3'!$A$39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'8.3'!$B$39</c:f>
              <c:numCache>
                <c:formatCode>0.0%</c:formatCode>
                <c:ptCount val="1"/>
                <c:pt idx="0">
                  <c:v>4.4003057107791226E-2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11-41FA-B525-72907D9A7F76}"/>
            </c:ext>
          </c:extLst>
        </c:ser>
        <c:ser>
          <c:idx val="2"/>
          <c:order val="2"/>
          <c:tx>
            <c:strRef>
              <c:f>'8.3'!$A$40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'8.3'!$B$40</c:f>
              <c:numCache>
                <c:formatCode>0.0%</c:formatCode>
                <c:ptCount val="1"/>
                <c:pt idx="0">
                  <c:v>6.319169134477276E-2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11-41FA-B525-72907D9A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5764992"/>
        <c:axId val="285774976"/>
      </c:barChart>
      <c:catAx>
        <c:axId val="2857649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5774976"/>
        <c:crosses val="autoZero"/>
        <c:auto val="1"/>
        <c:lblAlgn val="ctr"/>
        <c:lblOffset val="100"/>
        <c:noMultiLvlLbl val="0"/>
      </c:catAx>
      <c:valAx>
        <c:axId val="285774976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76499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2.8842104547346682E-2"/>
          <c:y val="0.69733351273630362"/>
          <c:w val="0.59698673133986901"/>
          <c:h val="0.2584101466747509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'8.3'!$A$10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('8.3'!$B$10,'8.3'!$D$10,'8.3'!$F$10)</c:f>
              <c:numCache>
                <c:formatCode>#\ ##0.0</c:formatCode>
                <c:ptCount val="3"/>
                <c:pt idx="0">
                  <c:v>33144.490000000005</c:v>
                </c:pt>
                <c:pt idx="1">
                  <c:v>27144.57</c:v>
                </c:pt>
                <c:pt idx="2">
                  <c:v>17817.7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4-483A-8B0B-43BAFB2863D8}"/>
            </c:ext>
          </c:extLst>
        </c:ser>
        <c:ser>
          <c:idx val="1"/>
          <c:order val="1"/>
          <c:tx>
            <c:strRef>
              <c:f>'8.3'!$A$11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('8.3'!$B$11,'8.3'!$D$11,'8.3'!$F$11)</c:f>
              <c:numCache>
                <c:formatCode>#\ ##0.0</c:formatCode>
                <c:ptCount val="3"/>
                <c:pt idx="0">
                  <c:v>4822.9790000000003</c:v>
                </c:pt>
                <c:pt idx="1">
                  <c:v>4425.2280000000001</c:v>
                </c:pt>
                <c:pt idx="2">
                  <c:v>2378.163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4-483A-8B0B-43BAFB2863D8}"/>
            </c:ext>
          </c:extLst>
        </c:ser>
        <c:ser>
          <c:idx val="2"/>
          <c:order val="2"/>
          <c:tx>
            <c:strRef>
              <c:f>'8.3'!$A$12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('8.3'!$B$12,'8.3'!$D$12,'8.3'!$F$12)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4-483A-8B0B-43BAFB2863D8}"/>
            </c:ext>
          </c:extLst>
        </c:ser>
        <c:ser>
          <c:idx val="3"/>
          <c:order val="3"/>
          <c:tx>
            <c:strRef>
              <c:f>'8.3'!$A$13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('8.3'!$B$13,'8.3'!$D$13,'8.3'!$F$13)</c:f>
              <c:numCache>
                <c:formatCode>#\ ##0.0</c:formatCode>
                <c:ptCount val="3"/>
                <c:pt idx="0">
                  <c:v>387.5</c:v>
                </c:pt>
                <c:pt idx="1">
                  <c:v>343.7</c:v>
                </c:pt>
                <c:pt idx="2">
                  <c:v>575.5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44-483A-8B0B-43BAFB2863D8}"/>
            </c:ext>
          </c:extLst>
        </c:ser>
        <c:ser>
          <c:idx val="4"/>
          <c:order val="4"/>
          <c:tx>
            <c:strRef>
              <c:f>'8.3'!$A$14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('8.3'!$B$14,'8.3'!$D$14,'8.3'!$F$14)</c:f>
              <c:numCache>
                <c:formatCode>#\ ##0.0</c:formatCode>
                <c:ptCount val="3"/>
                <c:pt idx="0">
                  <c:v>2.0310000000000001</c:v>
                </c:pt>
                <c:pt idx="1">
                  <c:v>8.0039999999999996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4-483A-8B0B-43BAFB2863D8}"/>
            </c:ext>
          </c:extLst>
        </c:ser>
        <c:ser>
          <c:idx val="5"/>
          <c:order val="5"/>
          <c:tx>
            <c:strRef>
              <c:f>'8.3'!$A$15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('8.3'!$B$15,'8.3'!$D$15,'8.3'!$F$15)</c:f>
              <c:numCache>
                <c:formatCode>#\ ##0.0</c:formatCode>
                <c:ptCount val="3"/>
                <c:pt idx="0">
                  <c:v>17.515999999999998</c:v>
                </c:pt>
                <c:pt idx="1">
                  <c:v>2.8359999999999999</c:v>
                </c:pt>
                <c:pt idx="2">
                  <c:v>15.128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44-483A-8B0B-43BAFB2863D8}"/>
            </c:ext>
          </c:extLst>
        </c:ser>
        <c:ser>
          <c:idx val="6"/>
          <c:order val="6"/>
          <c:tx>
            <c:strRef>
              <c:f>'8.3'!$A$16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('8.3'!$B$16,'8.3'!$D$16,'8.3'!$F$16)</c:f>
              <c:numCache>
                <c:formatCode>#\ ##0.0</c:formatCode>
                <c:ptCount val="3"/>
                <c:pt idx="0">
                  <c:v>209.33199999999999</c:v>
                </c:pt>
                <c:pt idx="1">
                  <c:v>203.476</c:v>
                </c:pt>
                <c:pt idx="2">
                  <c:v>155.54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44-483A-8B0B-43BAFB2863D8}"/>
            </c:ext>
          </c:extLst>
        </c:ser>
        <c:ser>
          <c:idx val="7"/>
          <c:order val="7"/>
          <c:tx>
            <c:strRef>
              <c:f>'8.3'!$A$17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('8.3'!$B$17,'8.3'!$D$17,'8.3'!$F$17)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44-483A-8B0B-43BAFB2863D8}"/>
            </c:ext>
          </c:extLst>
        </c:ser>
        <c:ser>
          <c:idx val="8"/>
          <c:order val="8"/>
          <c:tx>
            <c:strRef>
              <c:f>'8.3'!$A$18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('8.3'!$B$18,'8.3'!$D$18,'8.3'!$F$18)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44-483A-8B0B-43BAFB2863D8}"/>
            </c:ext>
          </c:extLst>
        </c:ser>
        <c:ser>
          <c:idx val="9"/>
          <c:order val="9"/>
          <c:tx>
            <c:strRef>
              <c:f>'8.3'!$A$19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('8.3'!$B$19,'8.3'!$D$19,'8.3'!$F$19)</c:f>
              <c:numCache>
                <c:formatCode>#\ ##0.0</c:formatCode>
                <c:ptCount val="3"/>
                <c:pt idx="0">
                  <c:v>5371.5</c:v>
                </c:pt>
                <c:pt idx="1">
                  <c:v>4198.0600000000004</c:v>
                </c:pt>
                <c:pt idx="2">
                  <c:v>1536.23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44-483A-8B0B-43BAFB2863D8}"/>
            </c:ext>
          </c:extLst>
        </c:ser>
        <c:ser>
          <c:idx val="10"/>
          <c:order val="10"/>
          <c:tx>
            <c:strRef>
              <c:f>'8.3'!$A$20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('8.3'!$B$20,'8.3'!$D$20,'8.3'!$F$20)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44-483A-8B0B-43BAFB2863D8}"/>
            </c:ext>
          </c:extLst>
        </c:ser>
        <c:ser>
          <c:idx val="11"/>
          <c:order val="11"/>
          <c:tx>
            <c:strRef>
              <c:f>'8.3'!$A$21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('8.3'!$B$21,'8.3'!$D$21,'8.3'!$F$21)</c:f>
              <c:numCache>
                <c:formatCode>#\ ##0.0</c:formatCode>
                <c:ptCount val="3"/>
                <c:pt idx="0">
                  <c:v>110171</c:v>
                </c:pt>
                <c:pt idx="1">
                  <c:v>120908</c:v>
                </c:pt>
                <c:pt idx="2">
                  <c:v>95149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44-483A-8B0B-43BAFB2863D8}"/>
            </c:ext>
          </c:extLst>
        </c:ser>
        <c:ser>
          <c:idx val="12"/>
          <c:order val="12"/>
          <c:tx>
            <c:strRef>
              <c:f>'8.3'!$A$22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('8.3'!$B$22,'8.3'!$D$22,'8.3'!$F$22)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44-483A-8B0B-43BAFB2863D8}"/>
            </c:ext>
          </c:extLst>
        </c:ser>
        <c:ser>
          <c:idx val="13"/>
          <c:order val="13"/>
          <c:tx>
            <c:strRef>
              <c:f>'8.3'!$A$23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('8.3'!$B$23,'8.3'!$D$23,'8.3'!$F$23)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44-483A-8B0B-43BAFB2863D8}"/>
            </c:ext>
          </c:extLst>
        </c:ser>
        <c:ser>
          <c:idx val="14"/>
          <c:order val="14"/>
          <c:tx>
            <c:strRef>
              <c:f>'8.3'!$A$24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('8.3'!$B$24,'8.3'!$D$24,'8.3'!$F$24)</c:f>
              <c:numCache>
                <c:formatCode>#\ ##0.0</c:formatCode>
                <c:ptCount val="3"/>
                <c:pt idx="0">
                  <c:v>3.2069999999999999</c:v>
                </c:pt>
                <c:pt idx="1">
                  <c:v>17.722000000000001</c:v>
                </c:pt>
                <c:pt idx="2">
                  <c:v>3.0390000000000001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44-483A-8B0B-43BAFB2863D8}"/>
            </c:ext>
          </c:extLst>
        </c:ser>
        <c:ser>
          <c:idx val="15"/>
          <c:order val="15"/>
          <c:tx>
            <c:strRef>
              <c:f>'8.3'!$A$25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('8.3'!$B$25,'8.3'!$D$25,'8.3'!$F$25)</c:f>
              <c:numCache>
                <c:formatCode>#\ ##0.0</c:formatCode>
                <c:ptCount val="3"/>
                <c:pt idx="0">
                  <c:v>182191.32200000001</c:v>
                </c:pt>
                <c:pt idx="1">
                  <c:v>117210.848</c:v>
                </c:pt>
                <c:pt idx="2">
                  <c:v>57261.357999999986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44-483A-8B0B-43BAFB286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256512"/>
        <c:axId val="285934720"/>
      </c:barChart>
      <c:catAx>
        <c:axId val="28625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5934720"/>
        <c:crosses val="autoZero"/>
        <c:auto val="1"/>
        <c:lblAlgn val="ctr"/>
        <c:lblOffset val="100"/>
        <c:noMultiLvlLbl val="0"/>
      </c:catAx>
      <c:valAx>
        <c:axId val="285934720"/>
        <c:scaling>
          <c:orientation val="minMax"/>
          <c:max val="3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256512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9801-414B-8E2F-A0817BD145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9801-414B-8E2F-A0817BD145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9801-414B-8E2F-A0817BD145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9801-414B-8E2F-A0817BD145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9801-414B-8E2F-A0817BD1451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9801-414B-8E2F-A0817BD1451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9801-414B-8E2F-A0817BD1451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6BE8-4632-87C8-9B0C3CE8E245}"/>
              </c:ext>
            </c:extLst>
          </c:dPt>
          <c:cat>
            <c:numRef>
              <c:f>'8.3'!$O$27:$O$34</c:f>
              <c:numCache>
                <c:formatCode>#\ ##0.0</c:formatCode>
                <c:ptCount val="8"/>
              </c:numCache>
            </c:numRef>
          </c:cat>
          <c:val>
            <c:numRef>
              <c:f>'8.3'!$J$27:$J$34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6BE8-4632-87C8-9B0C3CE8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E521-48D2-91B0-6C9037FC6DCC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E521-48D2-91B0-6C9037FC6DCC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E521-48D2-91B0-6C9037FC6DCC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E521-48D2-91B0-6C9037FC6DCC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521-48D2-91B0-6C9037FC6DCC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E521-48D2-91B0-6C9037FC6DCC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E521-48D2-91B0-6C9037FC6DCC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E521-48D2-91B0-6C9037FC6DCC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E521-48D2-91B0-6C9037FC6DCC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E521-48D2-91B0-6C9037FC6DCC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E521-48D2-91B0-6C9037FC6DCC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E521-48D2-91B0-6C9037FC6DCC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E521-48D2-91B0-6C9037FC6DCC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E521-48D2-91B0-6C9037FC6DCC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E521-48D2-91B0-6C9037FC6DCC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E521-48D2-91B0-6C9037FC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8046199670838591E-3"/>
          <c:y val="2.28570973590640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482501679915928E-2"/>
          <c:y val="0.27106762224129999"/>
          <c:w val="0.70126884093696329"/>
          <c:h val="0.539787414683659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'8.4'!$A$27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('8.4'!$B$27,'8.4'!$D$27,'8.4'!$F$27)</c:f>
              <c:numCache>
                <c:formatCode>#\ ##0.0</c:formatCode>
                <c:ptCount val="3"/>
                <c:pt idx="0">
                  <c:v>14201.835000000001</c:v>
                </c:pt>
                <c:pt idx="1">
                  <c:v>11312.696</c:v>
                </c:pt>
                <c:pt idx="2">
                  <c:v>3835.1840000000002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B-4CCD-9D10-C51C9B738AA8}"/>
            </c:ext>
          </c:extLst>
        </c:ser>
        <c:ser>
          <c:idx val="1"/>
          <c:order val="1"/>
          <c:tx>
            <c:strRef>
              <c:f>'8.4'!$A$28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('8.4'!$B$28,'8.4'!$D$28,'8.4'!$F$28)</c:f>
              <c:numCache>
                <c:formatCode>#\ ##0.0</c:formatCode>
                <c:ptCount val="3"/>
                <c:pt idx="0">
                  <c:v>7738.4</c:v>
                </c:pt>
                <c:pt idx="1">
                  <c:v>5876.4830000000002</c:v>
                </c:pt>
                <c:pt idx="2">
                  <c:v>2544.92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B-4CCD-9D10-C51C9B738AA8}"/>
            </c:ext>
          </c:extLst>
        </c:ser>
        <c:ser>
          <c:idx val="2"/>
          <c:order val="2"/>
          <c:tx>
            <c:strRef>
              <c:f>'8.4'!$A$29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('8.4'!$B$29,'8.4'!$D$29,'8.4'!$F$29)</c:f>
              <c:numCache>
                <c:formatCode>#\ ##0.0</c:formatCode>
                <c:ptCount val="3"/>
                <c:pt idx="0">
                  <c:v>1203.127</c:v>
                </c:pt>
                <c:pt idx="1">
                  <c:v>961.279</c:v>
                </c:pt>
                <c:pt idx="2">
                  <c:v>397.68299999999999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FB-4CCD-9D10-C51C9B738AA8}"/>
            </c:ext>
          </c:extLst>
        </c:ser>
        <c:ser>
          <c:idx val="3"/>
          <c:order val="3"/>
          <c:tx>
            <c:strRef>
              <c:f>'8.4'!$A$30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('8.4'!$B$30,'8.4'!$D$30,'8.4'!$F$30)</c:f>
              <c:numCache>
                <c:formatCode>#\ ##0.0</c:formatCode>
                <c:ptCount val="3"/>
                <c:pt idx="0">
                  <c:v>1212.0219999999999</c:v>
                </c:pt>
                <c:pt idx="1">
                  <c:v>767.66800000000001</c:v>
                </c:pt>
                <c:pt idx="2">
                  <c:v>252.929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FB-4CCD-9D10-C51C9B738AA8}"/>
            </c:ext>
          </c:extLst>
        </c:ser>
        <c:ser>
          <c:idx val="4"/>
          <c:order val="4"/>
          <c:tx>
            <c:strRef>
              <c:f>'8.4'!$A$31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('8.4'!$B$31,'8.4'!$D$31,'8.4'!$F$31)</c:f>
              <c:numCache>
                <c:formatCode>#\ ##0.0</c:formatCode>
                <c:ptCount val="3"/>
                <c:pt idx="0">
                  <c:v>231.25</c:v>
                </c:pt>
                <c:pt idx="1">
                  <c:v>334.58</c:v>
                </c:pt>
                <c:pt idx="2">
                  <c:v>98.65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FB-4CCD-9D10-C51C9B738AA8}"/>
            </c:ext>
          </c:extLst>
        </c:ser>
        <c:ser>
          <c:idx val="5"/>
          <c:order val="5"/>
          <c:tx>
            <c:strRef>
              <c:f>'8.4'!$A$32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('8.4'!$B$32,'8.4'!$D$32,'8.4'!$F$32)</c:f>
              <c:numCache>
                <c:formatCode>#\ ##0.0</c:formatCode>
                <c:ptCount val="3"/>
                <c:pt idx="0">
                  <c:v>137177.93000000002</c:v>
                </c:pt>
                <c:pt idx="1">
                  <c:v>109913.59500000002</c:v>
                </c:pt>
                <c:pt idx="2">
                  <c:v>50757.899999999994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FB-4CCD-9D10-C51C9B738AA8}"/>
            </c:ext>
          </c:extLst>
        </c:ser>
        <c:ser>
          <c:idx val="6"/>
          <c:order val="6"/>
          <c:tx>
            <c:strRef>
              <c:f>'8.4'!$A$33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('8.4'!$B$33,'8.4'!$D$33,'8.4'!$F$33)</c:f>
              <c:numCache>
                <c:formatCode>#\ ##0.0</c:formatCode>
                <c:ptCount val="3"/>
                <c:pt idx="0">
                  <c:v>51553.991999999998</c:v>
                </c:pt>
                <c:pt idx="1">
                  <c:v>38009.568000000007</c:v>
                </c:pt>
                <c:pt idx="2">
                  <c:v>17681.938999999998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FB-4CCD-9D10-C51C9B738AA8}"/>
            </c:ext>
          </c:extLst>
        </c:ser>
        <c:ser>
          <c:idx val="7"/>
          <c:order val="7"/>
          <c:tx>
            <c:strRef>
              <c:f>'8.4'!$A$34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('8.4'!$B$34,'8.4'!$D$34,'8.4'!$F$34)</c:f>
              <c:numCache>
                <c:formatCode>#\ ##0.0</c:formatCode>
                <c:ptCount val="3"/>
                <c:pt idx="0">
                  <c:v>9396.73</c:v>
                </c:pt>
                <c:pt idx="1">
                  <c:v>7186.4809999999998</c:v>
                </c:pt>
                <c:pt idx="2">
                  <c:v>3007.712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FB-4CCD-9D10-C51C9B73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647232"/>
        <c:axId val="199648768"/>
      </c:barChart>
      <c:catAx>
        <c:axId val="1996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648768"/>
        <c:crosses val="autoZero"/>
        <c:auto val="1"/>
        <c:lblAlgn val="ctr"/>
        <c:lblOffset val="100"/>
        <c:noMultiLvlLbl val="0"/>
      </c:catAx>
      <c:valAx>
        <c:axId val="199648768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647232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7.4740335724244878E-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15856989273319E-2"/>
          <c:y val="0.23107234350197242"/>
          <c:w val="0.79406865013053884"/>
          <c:h val="0.2754370078740157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'8.4'!$A$38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'8.4'!$B$38</c:f>
              <c:numCache>
                <c:formatCode>0.0%</c:formatCode>
                <c:ptCount val="1"/>
                <c:pt idx="0">
                  <c:v>7.3151166124067329E-2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4-42CD-925A-5E49B358BA46}"/>
            </c:ext>
          </c:extLst>
        </c:ser>
        <c:ser>
          <c:idx val="1"/>
          <c:order val="1"/>
          <c:tx>
            <c:strRef>
              <c:f>'8.4'!$A$39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'8.4'!$B$39</c:f>
              <c:numCache>
                <c:formatCode>0.0%</c:formatCode>
                <c:ptCount val="1"/>
                <c:pt idx="0">
                  <c:v>4.1725966764220898E-2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4-42CD-925A-5E49B358BA46}"/>
            </c:ext>
          </c:extLst>
        </c:ser>
        <c:ser>
          <c:idx val="2"/>
          <c:order val="2"/>
          <c:tx>
            <c:strRef>
              <c:f>'8.4'!$A$40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'8.4'!$B$40</c:f>
              <c:numCache>
                <c:formatCode>0.0%</c:formatCode>
                <c:ptCount val="1"/>
                <c:pt idx="0">
                  <c:v>4.3916728137866595E-2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4-42CD-925A-5E49B358B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84096"/>
        <c:axId val="199685632"/>
      </c:barChart>
      <c:catAx>
        <c:axId val="1996840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199685632"/>
        <c:crosses val="autoZero"/>
        <c:auto val="1"/>
        <c:lblAlgn val="ctr"/>
        <c:lblOffset val="100"/>
        <c:noMultiLvlLbl val="0"/>
      </c:catAx>
      <c:valAx>
        <c:axId val="199685632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68409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5161347929261452E-3"/>
          <c:y val="0.65779056061106134"/>
          <c:w val="0.59835185448712147"/>
          <c:h val="0.2807322917956131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8.3669129329565634E-3"/>
          <c:y val="1.166934720339803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'8.4'!$A$10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('8.4'!$B$10,'8.4'!$D$10,'8.4'!$F$10)</c:f>
              <c:numCache>
                <c:formatCode>#\ ##0.0</c:formatCode>
                <c:ptCount val="3"/>
                <c:pt idx="0">
                  <c:v>35120.392999999996</c:v>
                </c:pt>
                <c:pt idx="1">
                  <c:v>28930.63</c:v>
                </c:pt>
                <c:pt idx="2">
                  <c:v>12541.912999999999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D-4093-8076-46C14AD4DAF7}"/>
            </c:ext>
          </c:extLst>
        </c:ser>
        <c:ser>
          <c:idx val="1"/>
          <c:order val="1"/>
          <c:tx>
            <c:strRef>
              <c:f>'8.4'!$A$11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('8.4'!$B$11,'8.4'!$D$11,'8.4'!$F$11)</c:f>
              <c:numCache>
                <c:formatCode>#\ ##0.0</c:formatCode>
                <c:ptCount val="3"/>
                <c:pt idx="0">
                  <c:v>274</c:v>
                </c:pt>
                <c:pt idx="1">
                  <c:v>361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9D-4093-8076-46C14AD4DAF7}"/>
            </c:ext>
          </c:extLst>
        </c:ser>
        <c:ser>
          <c:idx val="2"/>
          <c:order val="2"/>
          <c:tx>
            <c:strRef>
              <c:f>'8.4'!$A$12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('8.4'!$B$12,'8.4'!$D$12,'8.4'!$F$12)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9D-4093-8076-46C14AD4DAF7}"/>
            </c:ext>
          </c:extLst>
        </c:ser>
        <c:ser>
          <c:idx val="3"/>
          <c:order val="3"/>
          <c:tx>
            <c:strRef>
              <c:f>'8.4'!$A$13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('8.4'!$B$13,'8.4'!$D$13,'8.4'!$F$13)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9D-4093-8076-46C14AD4DAF7}"/>
            </c:ext>
          </c:extLst>
        </c:ser>
        <c:ser>
          <c:idx val="4"/>
          <c:order val="4"/>
          <c:tx>
            <c:strRef>
              <c:f>'8.4'!$A$14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('8.4'!$B$14,'8.4'!$D$14,'8.4'!$F$14)</c:f>
              <c:numCache>
                <c:formatCode>#\ ##0.0</c:formatCode>
                <c:ptCount val="3"/>
                <c:pt idx="0">
                  <c:v>297.39999999999998</c:v>
                </c:pt>
                <c:pt idx="1">
                  <c:v>326.5</c:v>
                </c:pt>
                <c:pt idx="2">
                  <c:v>285.87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9D-4093-8076-46C14AD4DAF7}"/>
            </c:ext>
          </c:extLst>
        </c:ser>
        <c:ser>
          <c:idx val="5"/>
          <c:order val="5"/>
          <c:tx>
            <c:strRef>
              <c:f>'8.4'!$A$15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('8.4'!$B$15,'8.4'!$D$15,'8.4'!$F$15)</c:f>
              <c:numCache>
                <c:formatCode>#\ ##0.0</c:formatCode>
                <c:ptCount val="3"/>
                <c:pt idx="0">
                  <c:v>51.660000000000004</c:v>
                </c:pt>
                <c:pt idx="1">
                  <c:v>49.482999999999997</c:v>
                </c:pt>
                <c:pt idx="2">
                  <c:v>43.66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9D-4093-8076-46C14AD4DAF7}"/>
            </c:ext>
          </c:extLst>
        </c:ser>
        <c:ser>
          <c:idx val="6"/>
          <c:order val="6"/>
          <c:tx>
            <c:strRef>
              <c:f>'8.4'!$A$16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('8.4'!$B$16,'8.4'!$D$16,'8.4'!$F$16)</c:f>
              <c:numCache>
                <c:formatCode>#\ ##0.0</c:formatCode>
                <c:ptCount val="3"/>
                <c:pt idx="0">
                  <c:v>168657.7</c:v>
                </c:pt>
                <c:pt idx="1">
                  <c:v>136479.04000000001</c:v>
                </c:pt>
                <c:pt idx="2">
                  <c:v>54235.87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9D-4093-8076-46C14AD4DAF7}"/>
            </c:ext>
          </c:extLst>
        </c:ser>
        <c:ser>
          <c:idx val="7"/>
          <c:order val="7"/>
          <c:tx>
            <c:strRef>
              <c:f>'8.4'!$A$17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('8.4'!$B$17,'8.4'!$D$17,'8.4'!$F$17)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9D-4093-8076-46C14AD4DAF7}"/>
            </c:ext>
          </c:extLst>
        </c:ser>
        <c:ser>
          <c:idx val="8"/>
          <c:order val="8"/>
          <c:tx>
            <c:strRef>
              <c:f>'8.4'!$A$18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('8.4'!$B$18,'8.4'!$D$18,'8.4'!$F$18)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9D-4093-8076-46C14AD4DAF7}"/>
            </c:ext>
          </c:extLst>
        </c:ser>
        <c:ser>
          <c:idx val="9"/>
          <c:order val="9"/>
          <c:tx>
            <c:strRef>
              <c:f>'8.4'!$A$19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('8.4'!$B$19,'8.4'!$D$19,'8.4'!$F$19)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14.388999999999999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9D-4093-8076-46C14AD4DAF7}"/>
            </c:ext>
          </c:extLst>
        </c:ser>
        <c:ser>
          <c:idx val="10"/>
          <c:order val="10"/>
          <c:tx>
            <c:strRef>
              <c:f>'8.4'!$A$20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('8.4'!$B$20,'8.4'!$D$20,'8.4'!$F$20)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9D-4093-8076-46C14AD4DAF7}"/>
            </c:ext>
          </c:extLst>
        </c:ser>
        <c:ser>
          <c:idx val="11"/>
          <c:order val="11"/>
          <c:tx>
            <c:strRef>
              <c:f>'8.4'!$A$21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('8.4'!$B$21,'8.4'!$D$21,'8.4'!$F$21)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9D-4093-8076-46C14AD4DAF7}"/>
            </c:ext>
          </c:extLst>
        </c:ser>
        <c:ser>
          <c:idx val="12"/>
          <c:order val="12"/>
          <c:tx>
            <c:strRef>
              <c:f>'8.4'!$A$22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('8.4'!$B$22,'8.4'!$D$22,'8.4'!$F$22)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9D-4093-8076-46C14AD4DAF7}"/>
            </c:ext>
          </c:extLst>
        </c:ser>
        <c:ser>
          <c:idx val="13"/>
          <c:order val="13"/>
          <c:tx>
            <c:strRef>
              <c:f>'8.4'!$A$23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('8.4'!$B$23,'8.4'!$D$23,'8.4'!$F$23)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9D-4093-8076-46C14AD4DAF7}"/>
            </c:ext>
          </c:extLst>
        </c:ser>
        <c:ser>
          <c:idx val="14"/>
          <c:order val="14"/>
          <c:tx>
            <c:strRef>
              <c:f>'8.4'!$A$24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('8.4'!$B$24,'8.4'!$D$24,'8.4'!$F$24)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9D-4093-8076-46C14AD4DAF7}"/>
            </c:ext>
          </c:extLst>
        </c:ser>
        <c:ser>
          <c:idx val="15"/>
          <c:order val="15"/>
          <c:tx>
            <c:strRef>
              <c:f>'8.4'!$A$25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('8.4'!$B$25,'8.4'!$D$25,'8.4'!$F$25)</c:f>
              <c:numCache>
                <c:formatCode>#\ ##0.0</c:formatCode>
                <c:ptCount val="3"/>
                <c:pt idx="0">
                  <c:v>42527.607000000011</c:v>
                </c:pt>
                <c:pt idx="1">
                  <c:v>32743.299000000003</c:v>
                </c:pt>
                <c:pt idx="2">
                  <c:v>33008.454000000005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9D-4093-8076-46C14AD4D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585984"/>
        <c:axId val="284587520"/>
      </c:barChart>
      <c:catAx>
        <c:axId val="2845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587520"/>
        <c:crosses val="autoZero"/>
        <c:auto val="1"/>
        <c:lblAlgn val="ctr"/>
        <c:lblOffset val="100"/>
        <c:noMultiLvlLbl val="0"/>
      </c:catAx>
      <c:valAx>
        <c:axId val="2845875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58598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09A-4B8B-9C9C-69DD6FC9E6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309A-4B8B-9C9C-69DD6FC9E6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309A-4B8B-9C9C-69DD6FC9E6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09A-4B8B-9C9C-69DD6FC9E6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309A-4B8B-9C9C-69DD6FC9E6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309A-4B8B-9C9C-69DD6FC9E63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309A-4B8B-9C9C-69DD6FC9E63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C55B-4F2D-A47F-E7BF0FB902C0}"/>
              </c:ext>
            </c:extLst>
          </c:dPt>
          <c:cat>
            <c:numRef>
              <c:f>'8.4'!$O$27:$O$34</c:f>
              <c:numCache>
                <c:formatCode>#\ ##0.0</c:formatCode>
                <c:ptCount val="8"/>
              </c:numCache>
            </c:numRef>
          </c:cat>
          <c:val>
            <c:numRef>
              <c:f>'8.4'!$J$27:$J$34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C55B-4F2D-A47F-E7BF0FB9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solidFill>
                  <a:schemeClr val="accent1"/>
                </a:solidFill>
              </a:defRPr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Podíl paliv na dodávkách tepla</a:t>
            </a:r>
          </a:p>
        </c:rich>
      </c:tx>
      <c:layout>
        <c:manualLayout>
          <c:xMode val="edge"/>
          <c:yMode val="edge"/>
          <c:x val="8.7851731180618178E-4"/>
          <c:y val="1.1100832562442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817413520027029"/>
          <c:y val="0.1167687372411782"/>
          <c:w val="0.70632167844727234"/>
          <c:h val="0.8591450691336103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233060"/>
              </a:solidFill>
            </c:spPr>
            <c:extLst>
              <c:ext xmlns:c16="http://schemas.microsoft.com/office/drawing/2014/chart" uri="{C3380CC4-5D6E-409C-BE32-E72D297353CC}">
                <c16:uniqueId val="{00000001-9873-4A6F-9B29-7304FFDDD914}"/>
              </c:ext>
            </c:extLst>
          </c:dPt>
          <c:dPt>
            <c:idx val="1"/>
            <c:bubble3D val="0"/>
            <c:spPr>
              <a:solidFill>
                <a:srgbClr val="5A6588"/>
              </a:solidFill>
            </c:spPr>
            <c:extLst>
              <c:ext xmlns:c16="http://schemas.microsoft.com/office/drawing/2014/chart" uri="{C3380CC4-5D6E-409C-BE32-E72D297353CC}">
                <c16:uniqueId val="{00000003-9873-4A6F-9B29-7304FFDDD914}"/>
              </c:ext>
            </c:extLst>
          </c:dPt>
          <c:dPt>
            <c:idx val="2"/>
            <c:bubble3D val="0"/>
            <c:spPr>
              <a:solidFill>
                <a:srgbClr val="9198B0"/>
              </a:solidFill>
            </c:spPr>
            <c:extLst>
              <c:ext xmlns:c16="http://schemas.microsoft.com/office/drawing/2014/chart" uri="{C3380CC4-5D6E-409C-BE32-E72D297353CC}">
                <c16:uniqueId val="{00000005-9873-4A6F-9B29-7304FFDDD914}"/>
              </c:ext>
            </c:extLst>
          </c:dPt>
          <c:dPt>
            <c:idx val="3"/>
            <c:bubble3D val="0"/>
            <c:spPr>
              <a:solidFill>
                <a:srgbClr val="C8CBD7"/>
              </a:solidFill>
            </c:spPr>
            <c:extLst>
              <c:ext xmlns:c16="http://schemas.microsoft.com/office/drawing/2014/chart" uri="{C3380CC4-5D6E-409C-BE32-E72D297353CC}">
                <c16:uniqueId val="{0000000A-70B9-4039-A717-E40AAAE6A29C}"/>
              </c:ext>
            </c:extLst>
          </c:dPt>
          <c:dPt>
            <c:idx val="4"/>
            <c:bubble3D val="0"/>
            <c:spPr>
              <a:solidFill>
                <a:srgbClr val="E02C1F"/>
              </a:solidFill>
            </c:spPr>
            <c:extLst>
              <c:ext xmlns:c16="http://schemas.microsoft.com/office/drawing/2014/chart" uri="{C3380CC4-5D6E-409C-BE32-E72D297353CC}">
                <c16:uniqueId val="{0000000B-70B9-4039-A717-E40AAAE6A29C}"/>
              </c:ext>
            </c:extLst>
          </c:dPt>
          <c:dPt>
            <c:idx val="5"/>
            <c:bubble3D val="0"/>
            <c:spPr>
              <a:solidFill>
                <a:srgbClr val="E86158"/>
              </a:solidFill>
            </c:spPr>
            <c:extLst>
              <c:ext xmlns:c16="http://schemas.microsoft.com/office/drawing/2014/chart" uri="{C3380CC4-5D6E-409C-BE32-E72D297353CC}">
                <c16:uniqueId val="{0000000C-70B9-4039-A717-E40AAAE6A29C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9873-4A6F-9B29-7304FFDDD91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70B9-4039-A717-E40AAAE6A29C}"/>
              </c:ext>
            </c:extLst>
          </c:dPt>
          <c:dPt>
            <c:idx val="8"/>
            <c:bubble3D val="0"/>
            <c:spPr>
              <a:solidFill>
                <a:srgbClr val="262626"/>
              </a:solidFill>
            </c:spPr>
            <c:extLst>
              <c:ext xmlns:c16="http://schemas.microsoft.com/office/drawing/2014/chart" uri="{C3380CC4-5D6E-409C-BE32-E72D297353CC}">
                <c16:uniqueId val="{0000000E-70B9-4039-A717-E40AAAE6A29C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F-70B9-4039-A717-E40AAAE6A29C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10-70B9-4039-A717-E40AAAE6A29C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A-4293-46FE-8B47-2350727370E2}"/>
              </c:ext>
            </c:extLst>
          </c:dPt>
          <c:dPt>
            <c:idx val="12"/>
            <c:bubble3D val="0"/>
            <c:spPr>
              <a:pattFill prst="ltUpDiag">
                <a:fgClr>
                  <a:srgbClr val="23315F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4293-46FE-8B47-2350727370E2}"/>
              </c:ext>
            </c:extLst>
          </c:dPt>
          <c:dPt>
            <c:idx val="13"/>
            <c:bubble3D val="0"/>
            <c:spPr>
              <a:pattFill prst="ltUpDiag">
                <a:fgClr>
                  <a:srgbClr val="E02C1F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70B9-4039-A717-E40AAAE6A29C}"/>
              </c:ext>
            </c:extLst>
          </c:dPt>
          <c:dPt>
            <c:idx val="14"/>
            <c:bubble3D val="0"/>
            <c:spPr>
              <a:pattFill prst="ltUpDiag">
                <a:fgClr>
                  <a:srgbClr val="5A6588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2-70B9-4039-A717-E40AAAE6A29C}"/>
              </c:ext>
            </c:extLst>
          </c:dPt>
          <c:dPt>
            <c:idx val="15"/>
            <c:bubble3D val="0"/>
            <c:spPr>
              <a:pattFill prst="ltUpDiag">
                <a:fgClr>
                  <a:srgbClr val="E86158"/>
                </a:fgClr>
                <a:bgClr>
                  <a:sysClr val="window" lastClr="FFFFFF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9873-4A6F-9B29-7304FFDDD914}"/>
              </c:ext>
            </c:extLst>
          </c:dPt>
          <c:dLbls>
            <c:dLbl>
              <c:idx val="1"/>
              <c:layout>
                <c:manualLayout>
                  <c:x val="0.16750461065631261"/>
                  <c:y val="3.03865350164562E-2"/>
                </c:manualLayout>
              </c:layout>
              <c:numFmt formatCode="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3-4A6F-9B29-7304FFDDD914}"/>
                </c:ext>
              </c:extLst>
            </c:dLbl>
            <c:dLbl>
              <c:idx val="2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873-4A6F-9B29-7304FFDDD914}"/>
                </c:ext>
              </c:extLst>
            </c:dLbl>
            <c:dLbl>
              <c:idx val="3"/>
              <c:layout>
                <c:manualLayout>
                  <c:x val="0.17106853854261728"/>
                  <c:y val="0.1058201058201058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B9-4039-A717-E40AAAE6A2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B9-4039-A717-E40AAAE6A2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B9-4039-A717-E40AAAE6A29C}"/>
                </c:ext>
              </c:extLst>
            </c:dLbl>
            <c:dLbl>
              <c:idx val="6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873-4A6F-9B29-7304FFDDD914}"/>
                </c:ext>
              </c:extLst>
            </c:dLbl>
            <c:dLbl>
              <c:idx val="7"/>
              <c:layout>
                <c:manualLayout>
                  <c:x val="-0.16731603116500593"/>
                  <c:y val="9.203416239636697E-2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B9-4039-A717-E40AAAE6A2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B9-4039-A717-E40AAAE6A29C}"/>
                </c:ext>
              </c:extLst>
            </c:dLbl>
            <c:dLbl>
              <c:idx val="9"/>
              <c:layout>
                <c:manualLayout>
                  <c:x val="-0.175942701019564"/>
                  <c:y val="-4.6850477023705372E-2"/>
                </c:manualLayout>
              </c:layout>
              <c:numFmt formatCode="0%" sourceLinked="0"/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B9-4039-A717-E40AAAE6A2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B9-4039-A717-E40AAAE6A29C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4293-46FE-8B47-2350727370E2}"/>
                </c:ext>
              </c:extLst>
            </c:dLbl>
            <c:dLbl>
              <c:idx val="12"/>
              <c:layout>
                <c:manualLayout>
                  <c:x val="-0.1603767548837037"/>
                  <c:y val="-7.1957671957671998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3-46FE-8B47-2350727370E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B9-4039-A717-E40AAAE6A29C}"/>
                </c:ext>
              </c:extLst>
            </c:dLbl>
            <c:dLbl>
              <c:idx val="14"/>
              <c:layout>
                <c:manualLayout>
                  <c:x val="-0.14468593095970123"/>
                  <c:y val="-0.13149689622130567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B9-4039-A717-E40AAAE6A29C}"/>
                </c:ext>
              </c:extLst>
            </c:dLbl>
            <c:dLbl>
              <c:idx val="15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873-4A6F-9B29-7304FFDDD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'5.1'!$A$26:$A$41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'5.1'!$B$26:$B$41</c:f>
              <c:numCache>
                <c:formatCode>#\ ##0.0</c:formatCode>
                <c:ptCount val="16"/>
                <c:pt idx="0">
                  <c:v>2000.059109</c:v>
                </c:pt>
                <c:pt idx="1">
                  <c:v>112.28005900000001</c:v>
                </c:pt>
                <c:pt idx="2">
                  <c:v>696.37740999999994</c:v>
                </c:pt>
                <c:pt idx="3">
                  <c:v>16.429129</c:v>
                </c:pt>
                <c:pt idx="4">
                  <c:v>12.195905</c:v>
                </c:pt>
                <c:pt idx="5">
                  <c:v>0.44898299999999991</c:v>
                </c:pt>
                <c:pt idx="6">
                  <c:v>4764.5334120000007</c:v>
                </c:pt>
                <c:pt idx="7">
                  <c:v>158.88233</c:v>
                </c:pt>
                <c:pt idx="8">
                  <c:v>0</c:v>
                </c:pt>
                <c:pt idx="9">
                  <c:v>356.69096999999999</c:v>
                </c:pt>
                <c:pt idx="10">
                  <c:v>1.513544</c:v>
                </c:pt>
                <c:pt idx="11">
                  <c:v>793.66464300000007</c:v>
                </c:pt>
                <c:pt idx="12">
                  <c:v>466.98242299999998</c:v>
                </c:pt>
                <c:pt idx="13">
                  <c:v>0.13540099999999999</c:v>
                </c:pt>
                <c:pt idx="14">
                  <c:v>16.089460999999996</c:v>
                </c:pt>
                <c:pt idx="15">
                  <c:v>3037.3135100000004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873-4A6F-9B29-7304FFDDD9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5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F57-466C-BAA9-D24AC6218E6A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F57-466C-BAA9-D24AC6218E6A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F57-466C-BAA9-D24AC6218E6A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F57-466C-BAA9-D24AC6218E6A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F57-466C-BAA9-D24AC6218E6A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F57-466C-BAA9-D24AC6218E6A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4F57-466C-BAA9-D24AC6218E6A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4F57-466C-BAA9-D24AC6218E6A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4F57-466C-BAA9-D24AC6218E6A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4F57-466C-BAA9-D24AC6218E6A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4F57-466C-BAA9-D24AC6218E6A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4F57-466C-BAA9-D24AC6218E6A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4F57-466C-BAA9-D24AC6218E6A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4F57-466C-BAA9-D24AC6218E6A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4F57-466C-BAA9-D24AC6218E6A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4F57-466C-BAA9-D24AC6218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6990647660880451E-3"/>
          <c:y val="7.6037887224437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31919219025079E-2"/>
          <c:y val="0.25069991251093615"/>
          <c:w val="0.65337529325185317"/>
          <c:h val="0.551472940882389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'8.5'!$A$27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('8.5'!$B$27,'8.5'!$D$27,'8.5'!$F$27)</c:f>
              <c:numCache>
                <c:formatCode>#\ ##0.0</c:formatCode>
                <c:ptCount val="3"/>
                <c:pt idx="0">
                  <c:v>10635.945000000002</c:v>
                </c:pt>
                <c:pt idx="1">
                  <c:v>5466.6529999999993</c:v>
                </c:pt>
                <c:pt idx="2">
                  <c:v>3388.2550000000001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1-49C0-959A-DDCB6551FDAE}"/>
            </c:ext>
          </c:extLst>
        </c:ser>
        <c:ser>
          <c:idx val="1"/>
          <c:order val="1"/>
          <c:tx>
            <c:strRef>
              <c:f>'8.5'!$A$28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('8.5'!$B$28,'8.5'!$D$28,'8.5'!$F$28)</c:f>
              <c:numCache>
                <c:formatCode>#\ ##0.0</c:formatCode>
                <c:ptCount val="3"/>
                <c:pt idx="0">
                  <c:v>3680.7599999999998</c:v>
                </c:pt>
                <c:pt idx="1">
                  <c:v>1674.59</c:v>
                </c:pt>
                <c:pt idx="2">
                  <c:v>1046.8800000000001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1-49C0-959A-DDCB6551FDAE}"/>
            </c:ext>
          </c:extLst>
        </c:ser>
        <c:ser>
          <c:idx val="2"/>
          <c:order val="2"/>
          <c:tx>
            <c:strRef>
              <c:f>'8.5'!$A$29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('8.5'!$B$29,'8.5'!$D$29,'8.5'!$F$29)</c:f>
              <c:numCache>
                <c:formatCode>#\ ##0.0</c:formatCode>
                <c:ptCount val="3"/>
                <c:pt idx="0">
                  <c:v>149.30000000000001</c:v>
                </c:pt>
                <c:pt idx="1">
                  <c:v>63.53</c:v>
                </c:pt>
                <c:pt idx="2">
                  <c:v>15.309999999999999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B1-49C0-959A-DDCB6551FDAE}"/>
            </c:ext>
          </c:extLst>
        </c:ser>
        <c:ser>
          <c:idx val="3"/>
          <c:order val="3"/>
          <c:tx>
            <c:strRef>
              <c:f>'8.5'!$A$30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('8.5'!$B$30,'8.5'!$D$30,'8.5'!$F$30)</c:f>
              <c:numCache>
                <c:formatCode>#\ ##0.0</c:formatCode>
                <c:ptCount val="3"/>
                <c:pt idx="0">
                  <c:v>222.63</c:v>
                </c:pt>
                <c:pt idx="1">
                  <c:v>143.79000000000002</c:v>
                </c:pt>
                <c:pt idx="2">
                  <c:v>29.55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B1-49C0-959A-DDCB6551FDAE}"/>
            </c:ext>
          </c:extLst>
        </c:ser>
        <c:ser>
          <c:idx val="4"/>
          <c:order val="4"/>
          <c:tx>
            <c:strRef>
              <c:f>'8.5'!$A$31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('8.5'!$B$31,'8.5'!$D$31,'8.5'!$F$31)</c:f>
              <c:numCache>
                <c:formatCode>#\ ##0.0</c:formatCode>
                <c:ptCount val="3"/>
                <c:pt idx="0">
                  <c:v>1319.3439999999998</c:v>
                </c:pt>
                <c:pt idx="1">
                  <c:v>822.14700000000005</c:v>
                </c:pt>
                <c:pt idx="2">
                  <c:v>367.28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B1-49C0-959A-DDCB6551FDAE}"/>
            </c:ext>
          </c:extLst>
        </c:ser>
        <c:ser>
          <c:idx val="5"/>
          <c:order val="5"/>
          <c:tx>
            <c:strRef>
              <c:f>'8.5'!$A$32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('8.5'!$B$32,'8.5'!$D$32,'8.5'!$F$32)</c:f>
              <c:numCache>
                <c:formatCode>#\ ##0.0</c:formatCode>
                <c:ptCount val="3"/>
                <c:pt idx="0">
                  <c:v>60075.472000000009</c:v>
                </c:pt>
                <c:pt idx="1">
                  <c:v>48324.366000000002</c:v>
                </c:pt>
                <c:pt idx="2">
                  <c:v>22913.39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B1-49C0-959A-DDCB6551FDAE}"/>
            </c:ext>
          </c:extLst>
        </c:ser>
        <c:ser>
          <c:idx val="6"/>
          <c:order val="6"/>
          <c:tx>
            <c:strRef>
              <c:f>'8.5'!$A$33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('8.5'!$B$33,'8.5'!$D$33,'8.5'!$F$33)</c:f>
              <c:numCache>
                <c:formatCode>#\ ##0.0</c:formatCode>
                <c:ptCount val="3"/>
                <c:pt idx="0">
                  <c:v>21457.051999999996</c:v>
                </c:pt>
                <c:pt idx="1">
                  <c:v>14684.98</c:v>
                </c:pt>
                <c:pt idx="2">
                  <c:v>5921.4150000000009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B1-49C0-959A-DDCB6551FDAE}"/>
            </c:ext>
          </c:extLst>
        </c:ser>
        <c:ser>
          <c:idx val="7"/>
          <c:order val="7"/>
          <c:tx>
            <c:strRef>
              <c:f>'8.5'!$A$34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('8.5'!$B$34,'8.5'!$D$34,'8.5'!$F$34)</c:f>
              <c:numCache>
                <c:formatCode>#\ ##0.0</c:formatCode>
                <c:ptCount val="3"/>
                <c:pt idx="0">
                  <c:v>88.35499999999999</c:v>
                </c:pt>
                <c:pt idx="1">
                  <c:v>33.06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B1-49C0-959A-DDCB6551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978816"/>
        <c:axId val="286980352"/>
      </c:barChart>
      <c:catAx>
        <c:axId val="28697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80352"/>
        <c:crosses val="autoZero"/>
        <c:auto val="1"/>
        <c:lblAlgn val="ctr"/>
        <c:lblOffset val="100"/>
        <c:noMultiLvlLbl val="0"/>
      </c:catAx>
      <c:valAx>
        <c:axId val="286980352"/>
        <c:scaling>
          <c:orientation val="minMax"/>
          <c:max val="1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7881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'8.5'!$A$38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'8.5'!$B$38</c:f>
              <c:numCache>
                <c:formatCode>0.0%</c:formatCode>
                <c:ptCount val="1"/>
                <c:pt idx="0">
                  <c:v>1.6405985563747085E-2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E-4BE5-871E-3DB8301B520D}"/>
            </c:ext>
          </c:extLst>
        </c:ser>
        <c:ser>
          <c:idx val="1"/>
          <c:order val="1"/>
          <c:tx>
            <c:strRef>
              <c:f>'8.5'!$A$39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'8.5'!$B$39</c:f>
              <c:numCache>
                <c:formatCode>0.0%</c:formatCode>
                <c:ptCount val="1"/>
                <c:pt idx="0">
                  <c:v>2.6268675547206098E-2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E-4BE5-871E-3DB8301B520D}"/>
            </c:ext>
          </c:extLst>
        </c:ser>
        <c:ser>
          <c:idx val="2"/>
          <c:order val="2"/>
          <c:tx>
            <c:strRef>
              <c:f>'8.5'!$A$40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'8.5'!$B$40</c:f>
              <c:numCache>
                <c:formatCode>0.0%</c:formatCode>
                <c:ptCount val="1"/>
                <c:pt idx="0">
                  <c:v>1.8498849942834909E-2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5E-4BE5-871E-3DB8301B5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032064"/>
        <c:axId val="287033600"/>
      </c:barChart>
      <c:catAx>
        <c:axId val="2870320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033600"/>
        <c:crosses val="autoZero"/>
        <c:auto val="1"/>
        <c:lblAlgn val="ctr"/>
        <c:lblOffset val="100"/>
        <c:noMultiLvlLbl val="0"/>
      </c:catAx>
      <c:valAx>
        <c:axId val="28703360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03206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5162396231415507E-3"/>
          <c:y val="0.76406173692914925"/>
          <c:w val="0.59974858669514242"/>
          <c:h val="0.235938533118389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2247503206054425E-3"/>
          <c:y val="4.115128551863581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'8.5'!$A$10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('8.5'!$B$10,'8.5'!$D$10,'8.5'!$F$10)</c:f>
              <c:numCache>
                <c:formatCode>#\ ##0.0</c:formatCode>
                <c:ptCount val="3"/>
                <c:pt idx="0">
                  <c:v>49176.700000000004</c:v>
                </c:pt>
                <c:pt idx="1">
                  <c:v>38317.870000000003</c:v>
                </c:pt>
                <c:pt idx="2">
                  <c:v>16229.625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C-4332-BEC4-2ACA99A4C3FB}"/>
            </c:ext>
          </c:extLst>
        </c:ser>
        <c:ser>
          <c:idx val="1"/>
          <c:order val="1"/>
          <c:tx>
            <c:strRef>
              <c:f>'8.5'!$A$11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('8.5'!$B$11,'8.5'!$D$11,'8.5'!$F$11)</c:f>
              <c:numCache>
                <c:formatCode>#\ ##0.0</c:formatCode>
                <c:ptCount val="3"/>
                <c:pt idx="0">
                  <c:v>3271.7420000000002</c:v>
                </c:pt>
                <c:pt idx="1">
                  <c:v>2480.4359999999997</c:v>
                </c:pt>
                <c:pt idx="2">
                  <c:v>1170.2240000000002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C-4332-BEC4-2ACA99A4C3FB}"/>
            </c:ext>
          </c:extLst>
        </c:ser>
        <c:ser>
          <c:idx val="2"/>
          <c:order val="2"/>
          <c:tx>
            <c:strRef>
              <c:f>'8.5'!$A$12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('8.5'!$B$12,'8.5'!$D$12,'8.5'!$F$12)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0C-4332-BEC4-2ACA99A4C3FB}"/>
            </c:ext>
          </c:extLst>
        </c:ser>
        <c:ser>
          <c:idx val="3"/>
          <c:order val="3"/>
          <c:tx>
            <c:strRef>
              <c:f>'8.5'!$A$13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('8.5'!$B$13,'8.5'!$D$13,'8.5'!$F$13)</c:f>
              <c:numCache>
                <c:formatCode>#\ ##0.0</c:formatCode>
                <c:ptCount val="3"/>
                <c:pt idx="0">
                  <c:v>458.94</c:v>
                </c:pt>
                <c:pt idx="1">
                  <c:v>369.43</c:v>
                </c:pt>
                <c:pt idx="2">
                  <c:v>167.96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0C-4332-BEC4-2ACA99A4C3FB}"/>
            </c:ext>
          </c:extLst>
        </c:ser>
        <c:ser>
          <c:idx val="4"/>
          <c:order val="4"/>
          <c:tx>
            <c:strRef>
              <c:f>'8.5'!$A$14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('8.5'!$B$14,'8.5'!$D$14,'8.5'!$F$14)</c:f>
              <c:numCache>
                <c:formatCode>#\ ##0.0</c:formatCode>
                <c:ptCount val="3"/>
                <c:pt idx="0">
                  <c:v>70.78</c:v>
                </c:pt>
                <c:pt idx="1">
                  <c:v>45</c:v>
                </c:pt>
                <c:pt idx="2">
                  <c:v>13.74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0C-4332-BEC4-2ACA99A4C3FB}"/>
            </c:ext>
          </c:extLst>
        </c:ser>
        <c:ser>
          <c:idx val="5"/>
          <c:order val="5"/>
          <c:tx>
            <c:strRef>
              <c:f>'8.5'!$A$15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('8.5'!$B$15,'8.5'!$D$15,'8.5'!$F$15)</c:f>
              <c:numCache>
                <c:formatCode>#\ ##0.0</c:formatCode>
                <c:ptCount val="3"/>
                <c:pt idx="0">
                  <c:v>18.7</c:v>
                </c:pt>
                <c:pt idx="1">
                  <c:v>16.3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0C-4332-BEC4-2ACA99A4C3FB}"/>
            </c:ext>
          </c:extLst>
        </c:ser>
        <c:ser>
          <c:idx val="6"/>
          <c:order val="6"/>
          <c:tx>
            <c:strRef>
              <c:f>'8.5'!$A$16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('8.5'!$B$16,'8.5'!$D$16,'8.5'!$F$16)</c:f>
              <c:numCache>
                <c:formatCode>#\ ##0.0</c:formatCode>
                <c:ptCount val="3"/>
                <c:pt idx="0">
                  <c:v>11355.486999999999</c:v>
                </c:pt>
                <c:pt idx="1">
                  <c:v>395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0C-4332-BEC4-2ACA99A4C3FB}"/>
            </c:ext>
          </c:extLst>
        </c:ser>
        <c:ser>
          <c:idx val="7"/>
          <c:order val="7"/>
          <c:tx>
            <c:strRef>
              <c:f>'8.5'!$A$17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('8.5'!$B$17,'8.5'!$D$17,'8.5'!$F$17)</c:f>
              <c:numCache>
                <c:formatCode>#\ ##0.0</c:formatCode>
                <c:ptCount val="3"/>
                <c:pt idx="0">
                  <c:v>3567.95</c:v>
                </c:pt>
                <c:pt idx="1">
                  <c:v>1585.31</c:v>
                </c:pt>
                <c:pt idx="2">
                  <c:v>1030.74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0C-4332-BEC4-2ACA99A4C3FB}"/>
            </c:ext>
          </c:extLst>
        </c:ser>
        <c:ser>
          <c:idx val="8"/>
          <c:order val="8"/>
          <c:tx>
            <c:strRef>
              <c:f>'8.5'!$A$18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('8.5'!$B$18,'8.5'!$D$18,'8.5'!$F$18)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0C-4332-BEC4-2ACA99A4C3FB}"/>
            </c:ext>
          </c:extLst>
        </c:ser>
        <c:ser>
          <c:idx val="9"/>
          <c:order val="9"/>
          <c:tx>
            <c:strRef>
              <c:f>'8.5'!$A$19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('8.5'!$B$19,'8.5'!$D$19,'8.5'!$F$19)</c:f>
              <c:numCache>
                <c:formatCode>#\ ##0.0</c:formatCode>
                <c:ptCount val="3"/>
                <c:pt idx="0">
                  <c:v>1072.0999999999999</c:v>
                </c:pt>
                <c:pt idx="1">
                  <c:v>1243.269</c:v>
                </c:pt>
                <c:pt idx="2">
                  <c:v>2300.732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0C-4332-BEC4-2ACA99A4C3FB}"/>
            </c:ext>
          </c:extLst>
        </c:ser>
        <c:ser>
          <c:idx val="10"/>
          <c:order val="10"/>
          <c:tx>
            <c:strRef>
              <c:f>'8.5'!$A$20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('8.5'!$B$20,'8.5'!$D$20,'8.5'!$F$20)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0C-4332-BEC4-2ACA99A4C3FB}"/>
            </c:ext>
          </c:extLst>
        </c:ser>
        <c:ser>
          <c:idx val="11"/>
          <c:order val="11"/>
          <c:tx>
            <c:strRef>
              <c:f>'8.5'!$A$21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('8.5'!$B$21,'8.5'!$D$21,'8.5'!$F$21)</c:f>
              <c:numCache>
                <c:formatCode>#\ ##0.0</c:formatCode>
                <c:ptCount val="3"/>
                <c:pt idx="0">
                  <c:v>905.86</c:v>
                </c:pt>
                <c:pt idx="1">
                  <c:v>122.05500000000001</c:v>
                </c:pt>
                <c:pt idx="2">
                  <c:v>120.70699999999999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0C-4332-BEC4-2ACA99A4C3FB}"/>
            </c:ext>
          </c:extLst>
        </c:ser>
        <c:ser>
          <c:idx val="12"/>
          <c:order val="12"/>
          <c:tx>
            <c:strRef>
              <c:f>'8.5'!$A$22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('8.5'!$B$22,'8.5'!$D$22,'8.5'!$F$22)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0C-4332-BEC4-2ACA99A4C3FB}"/>
            </c:ext>
          </c:extLst>
        </c:ser>
        <c:ser>
          <c:idx val="13"/>
          <c:order val="13"/>
          <c:tx>
            <c:strRef>
              <c:f>'8.5'!$A$23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('8.5'!$B$23,'8.5'!$D$23,'8.5'!$F$23)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0C-4332-BEC4-2ACA99A4C3FB}"/>
            </c:ext>
          </c:extLst>
        </c:ser>
        <c:ser>
          <c:idx val="14"/>
          <c:order val="14"/>
          <c:tx>
            <c:strRef>
              <c:f>'8.5'!$A$24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('8.5'!$B$24,'8.5'!$D$24,'8.5'!$F$24)</c:f>
              <c:numCache>
                <c:formatCode>#\ ##0.0</c:formatCode>
                <c:ptCount val="3"/>
                <c:pt idx="0">
                  <c:v>10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0C-4332-BEC4-2ACA99A4C3FB}"/>
            </c:ext>
          </c:extLst>
        </c:ser>
        <c:ser>
          <c:idx val="15"/>
          <c:order val="15"/>
          <c:tx>
            <c:strRef>
              <c:f>'8.5'!$A$25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'8.5'!$C$38:$E$38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('8.5'!$B$25,'8.5'!$D$25,'8.5'!$F$25)</c:f>
              <c:numCache>
                <c:formatCode>#\ ##0.0</c:formatCode>
                <c:ptCount val="3"/>
                <c:pt idx="0">
                  <c:v>39057.620999999992</c:v>
                </c:pt>
                <c:pt idx="1">
                  <c:v>36779.130000000005</c:v>
                </c:pt>
                <c:pt idx="2">
                  <c:v>18623.023999999998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40C-4332-BEC4-2ACA99A4C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905088"/>
        <c:axId val="286906624"/>
      </c:barChart>
      <c:catAx>
        <c:axId val="2869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06624"/>
        <c:crosses val="autoZero"/>
        <c:auto val="1"/>
        <c:lblAlgn val="ctr"/>
        <c:lblOffset val="100"/>
        <c:noMultiLvlLbl val="0"/>
      </c:catAx>
      <c:valAx>
        <c:axId val="286906624"/>
        <c:scaling>
          <c:orientation val="minMax"/>
          <c:max val="1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90508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3EF-4B87-8848-FCF0A19B1B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13EF-4B87-8848-FCF0A19B1B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13EF-4B87-8848-FCF0A19B1B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13EF-4B87-8848-FCF0A19B1B2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3EF-4B87-8848-FCF0A19B1B2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13EF-4B87-8848-FCF0A19B1B2C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13EF-4B87-8848-FCF0A19B1B2C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0875-4A16-9BC1-0D39CE297F06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0875-4A16-9BC1-0D39CE29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54E-4B39-8912-AE424469FADD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54E-4B39-8912-AE424469FADD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54E-4B39-8912-AE424469FADD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54E-4B39-8912-AE424469FADD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54E-4B39-8912-AE424469FADD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54E-4B39-8912-AE424469FADD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54E-4B39-8912-AE424469FADD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54E-4B39-8912-AE424469FADD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54E-4B39-8912-AE424469FADD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54E-4B39-8912-AE424469FADD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54E-4B39-8912-AE424469FADD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54E-4B39-8912-AE424469FADD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54E-4B39-8912-AE424469FADD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54E-4B39-8912-AE424469FADD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54E-4B39-8912-AE424469FADD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54E-4B39-8912-AE424469F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7.41049752452908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198914290335355E-2"/>
          <c:y val="0.20676643896334151"/>
          <c:w val="0.61241682696674693"/>
          <c:h val="0.574433262067407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'8.6'!$A$28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('8.6'!$B$28,'8.6'!$D$28,'8.6'!$F$28)</c:f>
              <c:numCache>
                <c:formatCode>#\ ##0.0</c:formatCode>
                <c:ptCount val="3"/>
                <c:pt idx="0">
                  <c:v>56571.091999999997</c:v>
                </c:pt>
                <c:pt idx="1">
                  <c:v>51304.143000000004</c:v>
                </c:pt>
                <c:pt idx="2">
                  <c:v>38906.081000000006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6-434E-9A23-488B9CF28F3E}"/>
            </c:ext>
          </c:extLst>
        </c:ser>
        <c:ser>
          <c:idx val="1"/>
          <c:order val="1"/>
          <c:tx>
            <c:strRef>
              <c:f>'8.6'!$A$29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('8.6'!$B$29,'8.6'!$D$29,'8.6'!$F$29)</c:f>
              <c:numCache>
                <c:formatCode>#\ ##0.0</c:formatCode>
                <c:ptCount val="3"/>
                <c:pt idx="0">
                  <c:v>694.56</c:v>
                </c:pt>
                <c:pt idx="1">
                  <c:v>452.65</c:v>
                </c:pt>
                <c:pt idx="2">
                  <c:v>264.34000000000003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6-434E-9A23-488B9CF28F3E}"/>
            </c:ext>
          </c:extLst>
        </c:ser>
        <c:ser>
          <c:idx val="2"/>
          <c:order val="2"/>
          <c:tx>
            <c:strRef>
              <c:f>'8.6'!$A$30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('8.6'!$B$30,'8.6'!$D$30,'8.6'!$F$30)</c:f>
              <c:numCache>
                <c:formatCode>#\ ##0.0</c:formatCode>
                <c:ptCount val="3"/>
                <c:pt idx="0">
                  <c:v>957.9</c:v>
                </c:pt>
                <c:pt idx="1">
                  <c:v>700</c:v>
                </c:pt>
                <c:pt idx="2">
                  <c:v>197.5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C6-434E-9A23-488B9CF28F3E}"/>
            </c:ext>
          </c:extLst>
        </c:ser>
        <c:ser>
          <c:idx val="3"/>
          <c:order val="3"/>
          <c:tx>
            <c:strRef>
              <c:f>'8.6'!$A$31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('8.6'!$B$31,'8.6'!$D$31,'8.6'!$F$31)</c:f>
              <c:numCache>
                <c:formatCode>#\ ##0.0</c:formatCode>
                <c:ptCount val="3"/>
                <c:pt idx="0">
                  <c:v>456</c:v>
                </c:pt>
                <c:pt idx="1">
                  <c:v>260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C6-434E-9A23-488B9CF28F3E}"/>
            </c:ext>
          </c:extLst>
        </c:ser>
        <c:ser>
          <c:idx val="4"/>
          <c:order val="4"/>
          <c:tx>
            <c:strRef>
              <c:f>'8.6'!$A$32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('8.6'!$B$32,'8.6'!$D$32,'8.6'!$F$32)</c:f>
              <c:numCache>
                <c:formatCode>#\ ##0.0</c:formatCode>
                <c:ptCount val="3"/>
                <c:pt idx="0">
                  <c:v>57</c:v>
                </c:pt>
                <c:pt idx="1">
                  <c:v>52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C6-434E-9A23-488B9CF28F3E}"/>
            </c:ext>
          </c:extLst>
        </c:ser>
        <c:ser>
          <c:idx val="5"/>
          <c:order val="5"/>
          <c:tx>
            <c:strRef>
              <c:f>'8.6'!$A$33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('8.6'!$B$33,'8.6'!$D$33,'8.6'!$F$33)</c:f>
              <c:numCache>
                <c:formatCode>#\ ##0.0</c:formatCode>
                <c:ptCount val="3"/>
                <c:pt idx="0">
                  <c:v>92102.998000000007</c:v>
                </c:pt>
                <c:pt idx="1">
                  <c:v>77650.685000000012</c:v>
                </c:pt>
                <c:pt idx="2">
                  <c:v>32117.538000000004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C6-434E-9A23-488B9CF28F3E}"/>
            </c:ext>
          </c:extLst>
        </c:ser>
        <c:ser>
          <c:idx val="6"/>
          <c:order val="6"/>
          <c:tx>
            <c:strRef>
              <c:f>'8.6'!$A$34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('8.6'!$B$34,'8.6'!$D$34,'8.6'!$F$34)</c:f>
              <c:numCache>
                <c:formatCode>#\ ##0.0</c:formatCode>
                <c:ptCount val="3"/>
                <c:pt idx="0">
                  <c:v>64779.558000000012</c:v>
                </c:pt>
                <c:pt idx="1">
                  <c:v>51511.981000000007</c:v>
                </c:pt>
                <c:pt idx="2">
                  <c:v>22517.317999999999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C6-434E-9A23-488B9CF28F3E}"/>
            </c:ext>
          </c:extLst>
        </c:ser>
        <c:ser>
          <c:idx val="7"/>
          <c:order val="7"/>
          <c:tx>
            <c:strRef>
              <c:f>'8.6'!$A$35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('8.6'!$B$35,'8.6'!$D$35,'8.6'!$F$35)</c:f>
              <c:numCache>
                <c:formatCode>#\ ##0.0</c:formatCode>
                <c:ptCount val="3"/>
                <c:pt idx="0">
                  <c:v>3308.8939999999998</c:v>
                </c:pt>
                <c:pt idx="1">
                  <c:v>3204.6749999999997</c:v>
                </c:pt>
                <c:pt idx="2">
                  <c:v>2274.9519999999993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C6-434E-9A23-488B9CF28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819840"/>
        <c:axId val="286821376"/>
      </c:barChart>
      <c:catAx>
        <c:axId val="2868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821376"/>
        <c:crosses val="autoZero"/>
        <c:auto val="1"/>
        <c:lblAlgn val="ctr"/>
        <c:lblOffset val="100"/>
        <c:noMultiLvlLbl val="0"/>
      </c:catAx>
      <c:valAx>
        <c:axId val="286821376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81984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001674014869284"/>
          <c:y val="0.20117725284339458"/>
          <c:w val="0.78119817301062278"/>
          <c:h val="0.307084514435695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'8.6'!$A$38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'8.6'!$B$38</c:f>
              <c:numCache>
                <c:formatCode>0.0%</c:formatCode>
                <c:ptCount val="1"/>
                <c:pt idx="0">
                  <c:v>2.5432104196616893E-2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6A4-A3E1-0DDC2617E363}"/>
            </c:ext>
          </c:extLst>
        </c:ser>
        <c:ser>
          <c:idx val="1"/>
          <c:order val="1"/>
          <c:tx>
            <c:strRef>
              <c:f>'8.6'!$A$39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'8.6'!$B$39</c:f>
              <c:numCache>
                <c:formatCode>0.0%</c:formatCode>
                <c:ptCount val="1"/>
                <c:pt idx="0">
                  <c:v>2.8385896058531548E-2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C-46A4-A3E1-0DDC2617E363}"/>
            </c:ext>
          </c:extLst>
        </c:ser>
        <c:ser>
          <c:idx val="2"/>
          <c:order val="2"/>
          <c:tx>
            <c:strRef>
              <c:f>'8.6'!$A$40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'8.6'!$B$40</c:f>
              <c:numCache>
                <c:formatCode>0.0%</c:formatCode>
                <c:ptCount val="1"/>
                <c:pt idx="0">
                  <c:v>4.0180473242643823E-2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9C-46A4-A3E1-0DDC2617E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458816"/>
        <c:axId val="287460352"/>
      </c:barChart>
      <c:catAx>
        <c:axId val="287458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460352"/>
        <c:crosses val="autoZero"/>
        <c:auto val="1"/>
        <c:lblAlgn val="ctr"/>
        <c:lblOffset val="100"/>
        <c:noMultiLvlLbl val="0"/>
      </c:catAx>
      <c:valAx>
        <c:axId val="28746035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458816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449477811089509E-3"/>
          <c:y val="0.65802137779689651"/>
          <c:w val="0.69069517548809689"/>
          <c:h val="0.3315382608279463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5771851879898952E-3"/>
          <c:y val="1.6209679220659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97442402322599"/>
          <c:y val="0.22795698924731184"/>
          <c:w val="0.79622485973277224"/>
          <c:h val="0.58296774193548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'8.6'!$A$10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('8.6'!$B$10,'8.6'!$D$10,'8.6'!$F$10)</c:f>
              <c:numCache>
                <c:formatCode>#\ ##0.0</c:formatCode>
                <c:ptCount val="3"/>
                <c:pt idx="0">
                  <c:v>95298.46</c:v>
                </c:pt>
                <c:pt idx="1">
                  <c:v>70054.7</c:v>
                </c:pt>
                <c:pt idx="2">
                  <c:v>50199.69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3-4E1A-9723-6717129C30F9}"/>
            </c:ext>
          </c:extLst>
        </c:ser>
        <c:ser>
          <c:idx val="1"/>
          <c:order val="1"/>
          <c:tx>
            <c:strRef>
              <c:f>'8.6'!$A$11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('8.6'!$B$11,'8.6'!$D$11,'8.6'!$F$11)</c:f>
              <c:numCache>
                <c:formatCode>#\ ##0.0</c:formatCode>
                <c:ptCount val="3"/>
                <c:pt idx="0">
                  <c:v>2600</c:v>
                </c:pt>
                <c:pt idx="1">
                  <c:v>2478</c:v>
                </c:pt>
                <c:pt idx="2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3-4E1A-9723-6717129C30F9}"/>
            </c:ext>
          </c:extLst>
        </c:ser>
        <c:ser>
          <c:idx val="2"/>
          <c:order val="2"/>
          <c:tx>
            <c:strRef>
              <c:f>'8.6'!$A$12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('8.6'!$B$12,'8.6'!$D$12,'8.6'!$F$12)</c:f>
              <c:numCache>
                <c:formatCode>#\ ##0.0</c:formatCode>
                <c:ptCount val="3"/>
                <c:pt idx="0">
                  <c:v>0</c:v>
                </c:pt>
                <c:pt idx="1">
                  <c:v>67.569999999999993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3-4E1A-9723-6717129C30F9}"/>
            </c:ext>
          </c:extLst>
        </c:ser>
        <c:ser>
          <c:idx val="3"/>
          <c:order val="3"/>
          <c:tx>
            <c:strRef>
              <c:f>'8.6'!$A$13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('8.6'!$B$13,'8.6'!$D$13,'8.6'!$F$13)</c:f>
              <c:numCache>
                <c:formatCode>#\ ##0.0</c:formatCode>
                <c:ptCount val="3"/>
                <c:pt idx="0">
                  <c:v>582.9</c:v>
                </c:pt>
                <c:pt idx="1">
                  <c:v>158.5</c:v>
                </c:pt>
                <c:pt idx="2">
                  <c:v>179.1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3-4E1A-9723-6717129C30F9}"/>
            </c:ext>
          </c:extLst>
        </c:ser>
        <c:ser>
          <c:idx val="4"/>
          <c:order val="4"/>
          <c:tx>
            <c:strRef>
              <c:f>'8.6'!$A$14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('8.6'!$B$14,'8.6'!$D$14,'8.6'!$F$14)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03-4E1A-9723-6717129C30F9}"/>
            </c:ext>
          </c:extLst>
        </c:ser>
        <c:ser>
          <c:idx val="5"/>
          <c:order val="5"/>
          <c:tx>
            <c:strRef>
              <c:f>'8.6'!$A$15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('8.6'!$B$15,'8.6'!$D$15,'8.6'!$F$15)</c:f>
              <c:numCache>
                <c:formatCode>#\ ##0.0</c:formatCode>
                <c:ptCount val="3"/>
                <c:pt idx="0">
                  <c:v>1.3</c:v>
                </c:pt>
                <c:pt idx="1">
                  <c:v>1.2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03-4E1A-9723-6717129C30F9}"/>
            </c:ext>
          </c:extLst>
        </c:ser>
        <c:ser>
          <c:idx val="6"/>
          <c:order val="6"/>
          <c:tx>
            <c:strRef>
              <c:f>'8.6'!$A$16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('8.6'!$B$16,'8.6'!$D$16,'8.6'!$F$16)</c:f>
              <c:numCache>
                <c:formatCode>#\ ##0.0</c:formatCode>
                <c:ptCount val="3"/>
                <c:pt idx="0">
                  <c:v>40103.51</c:v>
                </c:pt>
                <c:pt idx="1">
                  <c:v>48420.22</c:v>
                </c:pt>
                <c:pt idx="2">
                  <c:v>22826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03-4E1A-9723-6717129C30F9}"/>
            </c:ext>
          </c:extLst>
        </c:ser>
        <c:ser>
          <c:idx val="7"/>
          <c:order val="7"/>
          <c:tx>
            <c:strRef>
              <c:f>'8.6'!$A$17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('8.6'!$B$17,'8.6'!$D$17,'8.6'!$F$17)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03-4E1A-9723-6717129C30F9}"/>
            </c:ext>
          </c:extLst>
        </c:ser>
        <c:ser>
          <c:idx val="8"/>
          <c:order val="8"/>
          <c:tx>
            <c:strRef>
              <c:f>'8.6'!$A$18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('8.6'!$B$18,'8.6'!$D$18,'8.6'!$F$18)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03-4E1A-9723-6717129C30F9}"/>
            </c:ext>
          </c:extLst>
        </c:ser>
        <c:ser>
          <c:idx val="9"/>
          <c:order val="9"/>
          <c:tx>
            <c:strRef>
              <c:f>'8.6'!$A$19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('8.6'!$B$19,'8.6'!$D$19,'8.6'!$F$19)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03-4E1A-9723-6717129C30F9}"/>
            </c:ext>
          </c:extLst>
        </c:ser>
        <c:ser>
          <c:idx val="10"/>
          <c:order val="10"/>
          <c:tx>
            <c:strRef>
              <c:f>'8.6'!$A$20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('8.6'!$B$20,'8.6'!$D$20,'8.6'!$F$20)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03-4E1A-9723-6717129C30F9}"/>
            </c:ext>
          </c:extLst>
        </c:ser>
        <c:ser>
          <c:idx val="11"/>
          <c:order val="11"/>
          <c:tx>
            <c:strRef>
              <c:f>'8.6'!$A$21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('8.6'!$B$21,'8.6'!$D$21,'8.6'!$F$21)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03-4E1A-9723-6717129C30F9}"/>
            </c:ext>
          </c:extLst>
        </c:ser>
        <c:ser>
          <c:idx val="12"/>
          <c:order val="12"/>
          <c:tx>
            <c:strRef>
              <c:f>'8.6'!$A$22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('8.6'!$B$22,'8.6'!$D$22,'8.6'!$F$22)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03-4E1A-9723-6717129C30F9}"/>
            </c:ext>
          </c:extLst>
        </c:ser>
        <c:ser>
          <c:idx val="13"/>
          <c:order val="13"/>
          <c:tx>
            <c:strRef>
              <c:f>'8.6'!$A$23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('8.6'!$B$23,'8.6'!$D$23,'8.6'!$F$23)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03-4E1A-9723-6717129C30F9}"/>
            </c:ext>
          </c:extLst>
        </c:ser>
        <c:ser>
          <c:idx val="14"/>
          <c:order val="14"/>
          <c:tx>
            <c:strRef>
              <c:f>'8.6'!$A$24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('8.6'!$B$24,'8.6'!$D$24,'8.6'!$F$24)</c:f>
              <c:numCache>
                <c:formatCode>#\ ##0.0</c:formatCode>
                <c:ptCount val="3"/>
                <c:pt idx="0">
                  <c:v>184</c:v>
                </c:pt>
                <c:pt idx="1">
                  <c:v>239.26999999999998</c:v>
                </c:pt>
                <c:pt idx="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03-4E1A-9723-6717129C30F9}"/>
            </c:ext>
          </c:extLst>
        </c:ser>
        <c:ser>
          <c:idx val="15"/>
          <c:order val="15"/>
          <c:tx>
            <c:strRef>
              <c:f>'8.6'!$A$25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'8.6'!$C$38:$E$38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('8.6'!$B$25,'8.6'!$D$25,'8.6'!$F$25)</c:f>
              <c:numCache>
                <c:formatCode>#\ ##0.0</c:formatCode>
                <c:ptCount val="3"/>
                <c:pt idx="0">
                  <c:v>68075.699000000008</c:v>
                </c:pt>
                <c:pt idx="1">
                  <c:v>60233.945999999996</c:v>
                </c:pt>
                <c:pt idx="2">
                  <c:v>36864.317999999999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03-4E1A-9723-6717129C3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557120"/>
        <c:axId val="287558656"/>
      </c:barChart>
      <c:catAx>
        <c:axId val="28755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558656"/>
        <c:crosses val="autoZero"/>
        <c:auto val="1"/>
        <c:lblAlgn val="ctr"/>
        <c:lblOffset val="100"/>
        <c:noMultiLvlLbl val="0"/>
      </c:catAx>
      <c:valAx>
        <c:axId val="287558656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557120"/>
        <c:crosses val="autoZero"/>
        <c:crossBetween val="between"/>
        <c:majorUnit val="50000"/>
        <c:min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24-C7A6-41D6-8E02-335B206504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25-C7A6-41D6-8E02-335B206504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26-C7A6-41D6-8E02-335B206504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7-C7A6-41D6-8E02-335B206504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28-C7A6-41D6-8E02-335B206504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29-C7A6-41D6-8E02-335B206504B2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2A-C7A6-41D6-8E02-335B206504B2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B-C7A6-41D6-8E02-335B206504B2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3-C7A6-41D6-8E02-335B206504B2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3-C7A6-41D6-8E02-335B206504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5-C7A6-41D6-8E02-335B206504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7-C7A6-41D6-8E02-335B206504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9-C7A6-41D6-8E02-335B206504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B-C7A6-41D6-8E02-335B206504B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D-C7A6-41D6-8E02-335B206504B2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F-C7A6-41D6-8E02-335B206504B2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1-C7A6-41D6-8E02-335B206504B2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2-C7A6-41D6-8E02-335B20650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B7-49D5-B805-7FABAC77FD8B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DB7-49D5-B805-7FABAC77FD8B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DB7-49D5-B805-7FABAC77FD8B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DB7-49D5-B805-7FABAC77FD8B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B7-49D5-B805-7FABAC77FD8B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DB7-49D5-B805-7FABAC77FD8B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DB7-49D5-B805-7FABAC77FD8B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DB7-49D5-B805-7FABAC77FD8B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DB7-49D5-B805-7FABAC77FD8B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DB7-49D5-B805-7FABAC77FD8B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DB7-49D5-B805-7FABAC77FD8B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DB7-49D5-B805-7FABAC77FD8B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DB7-49D5-B805-7FABAC77FD8B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DB7-49D5-B805-7FABAC77FD8B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FDB7-49D5-B805-7FABAC77FD8B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FDB7-49D5-B805-7FABAC77F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4E3-4E6B-A9A6-15C8143D0876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4E3-4E6B-A9A6-15C8143D0876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4E3-4E6B-A9A6-15C8143D0876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4E3-4E6B-A9A6-15C8143D0876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4E3-4E6B-A9A6-15C8143D0876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4E3-4E6B-A9A6-15C8143D0876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4E3-4E6B-A9A6-15C8143D0876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4E3-4E6B-A9A6-15C8143D0876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4E3-4E6B-A9A6-15C8143D0876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4E3-4E6B-A9A6-15C8143D0876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4E3-4E6B-A9A6-15C8143D0876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4E3-4E6B-A9A6-15C8143D0876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4E3-4E6B-A9A6-15C8143D0876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4E3-4E6B-A9A6-15C8143D0876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4E3-4E6B-A9A6-15C8143D0876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4E3-4E6B-A9A6-15C8143D0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2.4453030715926344E-3"/>
          <c:y val="6.59742494545678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259161287294724E-2"/>
          <c:y val="0.23606582111367816"/>
          <c:w val="0.6823276432164449"/>
          <c:h val="0.589853364137866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'8.7'!$A$27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('8.7'!$B$27,'8.7'!$D$27,'8.7'!$F$27)</c:f>
              <c:numCache>
                <c:formatCode>#\ ##0.0</c:formatCode>
                <c:ptCount val="3"/>
                <c:pt idx="0">
                  <c:v>12355.5</c:v>
                </c:pt>
                <c:pt idx="1">
                  <c:v>8080.59</c:v>
                </c:pt>
                <c:pt idx="2">
                  <c:v>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3-4244-B438-4F47DB704ED5}"/>
            </c:ext>
          </c:extLst>
        </c:ser>
        <c:ser>
          <c:idx val="1"/>
          <c:order val="1"/>
          <c:tx>
            <c:strRef>
              <c:f>'8.7'!$A$28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('8.7'!$B$28,'8.7'!$D$28,'8.7'!$F$28)</c:f>
              <c:numCache>
                <c:formatCode>#\ ##0.0</c:formatCode>
                <c:ptCount val="3"/>
                <c:pt idx="0">
                  <c:v>171</c:v>
                </c:pt>
                <c:pt idx="1">
                  <c:v>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83-4244-B438-4F47DB704ED5}"/>
            </c:ext>
          </c:extLst>
        </c:ser>
        <c:ser>
          <c:idx val="2"/>
          <c:order val="2"/>
          <c:tx>
            <c:strRef>
              <c:f>'8.7'!$A$29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('8.7'!$B$29,'8.7'!$D$29,'8.7'!$F$29)</c:f>
              <c:numCache>
                <c:formatCode>#\ ##0.0</c:formatCode>
                <c:ptCount val="3"/>
                <c:pt idx="0">
                  <c:v>527</c:v>
                </c:pt>
                <c:pt idx="1">
                  <c:v>261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83-4244-B438-4F47DB704ED5}"/>
            </c:ext>
          </c:extLst>
        </c:ser>
        <c:ser>
          <c:idx val="3"/>
          <c:order val="3"/>
          <c:tx>
            <c:strRef>
              <c:f>'8.7'!$A$30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('8.7'!$B$30,'8.7'!$D$30,'8.7'!$F$30)</c:f>
              <c:numCache>
                <c:formatCode>#\ ##0.0</c:formatCode>
                <c:ptCount val="3"/>
                <c:pt idx="0">
                  <c:v>130</c:v>
                </c:pt>
                <c:pt idx="1">
                  <c:v>59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83-4244-B438-4F47DB704ED5}"/>
            </c:ext>
          </c:extLst>
        </c:ser>
        <c:ser>
          <c:idx val="4"/>
          <c:order val="4"/>
          <c:tx>
            <c:strRef>
              <c:f>'8.7'!$A$31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('8.7'!$B$31,'8.7'!$D$31,'8.7'!$F$31)</c:f>
              <c:numCache>
                <c:formatCode>#\ ##0.0</c:formatCode>
                <c:ptCount val="3"/>
                <c:pt idx="0">
                  <c:v>674.11</c:v>
                </c:pt>
                <c:pt idx="1">
                  <c:v>581.80999999999995</c:v>
                </c:pt>
                <c:pt idx="2">
                  <c:v>678.37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83-4244-B438-4F47DB704ED5}"/>
            </c:ext>
          </c:extLst>
        </c:ser>
        <c:ser>
          <c:idx val="5"/>
          <c:order val="5"/>
          <c:tx>
            <c:strRef>
              <c:f>'8.7'!$A$32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('8.7'!$B$32,'8.7'!$D$32,'8.7'!$F$32)</c:f>
              <c:numCache>
                <c:formatCode>#\ ##0.0</c:formatCode>
                <c:ptCount val="3"/>
                <c:pt idx="0">
                  <c:v>64915.455000000002</c:v>
                </c:pt>
                <c:pt idx="1">
                  <c:v>53722.055</c:v>
                </c:pt>
                <c:pt idx="2">
                  <c:v>24665.820999999996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83-4244-B438-4F47DB704ED5}"/>
            </c:ext>
          </c:extLst>
        </c:ser>
        <c:ser>
          <c:idx val="6"/>
          <c:order val="6"/>
          <c:tx>
            <c:strRef>
              <c:f>'8.7'!$A$33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('8.7'!$B$33,'8.7'!$D$33,'8.7'!$F$33)</c:f>
              <c:numCache>
                <c:formatCode>#\ ##0.0</c:formatCode>
                <c:ptCount val="3"/>
                <c:pt idx="0">
                  <c:v>35216.160000000003</c:v>
                </c:pt>
                <c:pt idx="1">
                  <c:v>29495.790000000005</c:v>
                </c:pt>
                <c:pt idx="2">
                  <c:v>11215.716999999999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83-4244-B438-4F47DB704ED5}"/>
            </c:ext>
          </c:extLst>
        </c:ser>
        <c:ser>
          <c:idx val="7"/>
          <c:order val="7"/>
          <c:tx>
            <c:strRef>
              <c:f>'8.7'!$A$34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('8.7'!$B$34,'8.7'!$D$34,'8.7'!$F$34)</c:f>
              <c:numCache>
                <c:formatCode>#\ ##0.0</c:formatCode>
                <c:ptCount val="3"/>
                <c:pt idx="0">
                  <c:v>702.94399999999996</c:v>
                </c:pt>
                <c:pt idx="1">
                  <c:v>370.60599999999999</c:v>
                </c:pt>
                <c:pt idx="2">
                  <c:v>194.86199999999999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83-4244-B438-4F47DB70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930624"/>
        <c:axId val="287936512"/>
      </c:barChart>
      <c:catAx>
        <c:axId val="28793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936512"/>
        <c:crosses val="autoZero"/>
        <c:auto val="1"/>
        <c:lblAlgn val="ctr"/>
        <c:lblOffset val="100"/>
        <c:noMultiLvlLbl val="0"/>
      </c:catAx>
      <c:valAx>
        <c:axId val="287936512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9306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4.3058406479069117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277624328372563E-2"/>
          <c:y val="0.22826396700412449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'8.7'!$A$38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'8.7'!$B$38</c:f>
              <c:numCache>
                <c:formatCode>0.0%</c:formatCode>
                <c:ptCount val="1"/>
                <c:pt idx="0">
                  <c:v>1.1775999476935518E-2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9-4A0F-82BA-035962860AF3}"/>
            </c:ext>
          </c:extLst>
        </c:ser>
        <c:ser>
          <c:idx val="1"/>
          <c:order val="1"/>
          <c:tx>
            <c:strRef>
              <c:f>'8.7'!$A$39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'8.7'!$B$39</c:f>
              <c:numCache>
                <c:formatCode>0.0%</c:formatCode>
                <c:ptCount val="1"/>
                <c:pt idx="0">
                  <c:v>1.5898205458149857E-2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9-4A0F-82BA-035962860AF3}"/>
            </c:ext>
          </c:extLst>
        </c:ser>
        <c:ser>
          <c:idx val="2"/>
          <c:order val="2"/>
          <c:tx>
            <c:strRef>
              <c:f>'8.7'!$A$40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'8.7'!$B$40</c:f>
              <c:numCache>
                <c:formatCode>0.0%</c:formatCode>
                <c:ptCount val="1"/>
                <c:pt idx="0">
                  <c:v>2.3058714899215911E-2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A9-4A0F-82BA-035962860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971584"/>
        <c:axId val="287973376"/>
      </c:barChart>
      <c:catAx>
        <c:axId val="287971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7973376"/>
        <c:crosses val="autoZero"/>
        <c:auto val="1"/>
        <c:lblAlgn val="ctr"/>
        <c:lblOffset val="100"/>
        <c:noMultiLvlLbl val="0"/>
      </c:catAx>
      <c:valAx>
        <c:axId val="287973376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7971584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808027923211171E-3"/>
          <c:y val="0.69218722659667542"/>
          <c:w val="0.63699220843467863"/>
          <c:h val="0.2284476352028839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4.2166403388874361E-3"/>
          <c:y val="1.90598211744893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64810906280163"/>
          <c:y val="0.22691036764352365"/>
          <c:w val="0.85638821011341448"/>
          <c:h val="0.581674088492769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'8.7'!$A$10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('8.7'!$B$10,'8.7'!$D$10,'8.7'!$F$10)</c:f>
              <c:numCache>
                <c:formatCode>#\ ##0.0</c:formatCode>
                <c:ptCount val="3"/>
                <c:pt idx="0">
                  <c:v>327.78699999999998</c:v>
                </c:pt>
                <c:pt idx="1">
                  <c:v>165.78100000000001</c:v>
                </c:pt>
                <c:pt idx="2">
                  <c:v>52.445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D-4DCF-A958-59F74F1F0970}"/>
            </c:ext>
          </c:extLst>
        </c:ser>
        <c:ser>
          <c:idx val="1"/>
          <c:order val="1"/>
          <c:tx>
            <c:strRef>
              <c:f>'8.7'!$A$11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('8.7'!$B$11,'8.7'!$D$11,'8.7'!$F$11)</c:f>
              <c:numCache>
                <c:formatCode>#\ ##0.0</c:formatCode>
                <c:ptCount val="3"/>
                <c:pt idx="0">
                  <c:v>674.11</c:v>
                </c:pt>
                <c:pt idx="1">
                  <c:v>581.80999999999995</c:v>
                </c:pt>
                <c:pt idx="2">
                  <c:v>678.37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D-4DCF-A958-59F74F1F0970}"/>
            </c:ext>
          </c:extLst>
        </c:ser>
        <c:ser>
          <c:idx val="2"/>
          <c:order val="2"/>
          <c:tx>
            <c:strRef>
              <c:f>'8.7'!$A$12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('8.7'!$B$12,'8.7'!$D$12,'8.7'!$F$12)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FD-4DCF-A958-59F74F1F0970}"/>
            </c:ext>
          </c:extLst>
        </c:ser>
        <c:ser>
          <c:idx val="3"/>
          <c:order val="3"/>
          <c:tx>
            <c:strRef>
              <c:f>'8.7'!$A$13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('8.7'!$B$13,'8.7'!$D$13,'8.7'!$F$13)</c:f>
              <c:numCache>
                <c:formatCode>#\ ##0.0</c:formatCode>
                <c:ptCount val="3"/>
                <c:pt idx="0">
                  <c:v>337.87</c:v>
                </c:pt>
                <c:pt idx="1">
                  <c:v>285.68</c:v>
                </c:pt>
                <c:pt idx="2">
                  <c:v>446.92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FD-4DCF-A958-59F74F1F0970}"/>
            </c:ext>
          </c:extLst>
        </c:ser>
        <c:ser>
          <c:idx val="4"/>
          <c:order val="4"/>
          <c:tx>
            <c:strRef>
              <c:f>'8.7'!$A$14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('8.7'!$B$14,'8.7'!$D$14,'8.7'!$F$14)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FD-4DCF-A958-59F74F1F0970}"/>
            </c:ext>
          </c:extLst>
        </c:ser>
        <c:ser>
          <c:idx val="5"/>
          <c:order val="5"/>
          <c:tx>
            <c:strRef>
              <c:f>'8.7'!$A$15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('8.7'!$B$15,'8.7'!$D$15,'8.7'!$F$15)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FD-4DCF-A958-59F74F1F0970}"/>
            </c:ext>
          </c:extLst>
        </c:ser>
        <c:ser>
          <c:idx val="6"/>
          <c:order val="6"/>
          <c:tx>
            <c:strRef>
              <c:f>'8.7'!$A$16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('8.7'!$B$16,'8.7'!$D$16,'8.7'!$F$16)</c:f>
              <c:numCache>
                <c:formatCode>#\ ##0.0</c:formatCode>
                <c:ptCount val="3"/>
                <c:pt idx="0">
                  <c:v>5489.3329999999996</c:v>
                </c:pt>
                <c:pt idx="1">
                  <c:v>2538.1190000000001</c:v>
                </c:pt>
                <c:pt idx="2">
                  <c:v>1054.153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FD-4DCF-A958-59F74F1F0970}"/>
            </c:ext>
          </c:extLst>
        </c:ser>
        <c:ser>
          <c:idx val="7"/>
          <c:order val="7"/>
          <c:tx>
            <c:strRef>
              <c:f>'8.7'!$A$17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('8.7'!$B$17,'8.7'!$D$17,'8.7'!$F$17)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FD-4DCF-A958-59F74F1F0970}"/>
            </c:ext>
          </c:extLst>
        </c:ser>
        <c:ser>
          <c:idx val="8"/>
          <c:order val="8"/>
          <c:tx>
            <c:strRef>
              <c:f>'8.7'!$A$18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('8.7'!$B$18,'8.7'!$D$18,'8.7'!$F$18)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FD-4DCF-A958-59F74F1F0970}"/>
            </c:ext>
          </c:extLst>
        </c:ser>
        <c:ser>
          <c:idx val="9"/>
          <c:order val="9"/>
          <c:tx>
            <c:strRef>
              <c:f>'8.7'!$A$19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('8.7'!$B$19,'8.7'!$D$19,'8.7'!$F$19)</c:f>
              <c:numCache>
                <c:formatCode>#\ ##0.0</c:formatCode>
                <c:ptCount val="3"/>
                <c:pt idx="0">
                  <c:v>221</c:v>
                </c:pt>
                <c:pt idx="1">
                  <c:v>59.8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FD-4DCF-A958-59F74F1F0970}"/>
            </c:ext>
          </c:extLst>
        </c:ser>
        <c:ser>
          <c:idx val="10"/>
          <c:order val="10"/>
          <c:tx>
            <c:strRef>
              <c:f>'8.7'!$A$20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('8.7'!$B$20,'8.7'!$D$20,'8.7'!$F$20)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FD-4DCF-A958-59F74F1F0970}"/>
            </c:ext>
          </c:extLst>
        </c:ser>
        <c:ser>
          <c:idx val="11"/>
          <c:order val="11"/>
          <c:tx>
            <c:strRef>
              <c:f>'8.7'!$A$21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('8.7'!$B$21,'8.7'!$D$21,'8.7'!$F$21)</c:f>
              <c:numCache>
                <c:formatCode>#\ ##0.0</c:formatCode>
                <c:ptCount val="3"/>
                <c:pt idx="0">
                  <c:v>50501</c:v>
                </c:pt>
                <c:pt idx="1">
                  <c:v>25614</c:v>
                </c:pt>
                <c:pt idx="2">
                  <c:v>10261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FD-4DCF-A958-59F74F1F0970}"/>
            </c:ext>
          </c:extLst>
        </c:ser>
        <c:ser>
          <c:idx val="12"/>
          <c:order val="12"/>
          <c:tx>
            <c:strRef>
              <c:f>'8.7'!$A$22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('8.7'!$B$22,'8.7'!$D$22,'8.7'!$F$22)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FD-4DCF-A958-59F74F1F0970}"/>
            </c:ext>
          </c:extLst>
        </c:ser>
        <c:ser>
          <c:idx val="13"/>
          <c:order val="13"/>
          <c:tx>
            <c:strRef>
              <c:f>'8.7'!$A$23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('8.7'!$B$23,'8.7'!$D$23,'8.7'!$F$23)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FD-4DCF-A958-59F74F1F0970}"/>
            </c:ext>
          </c:extLst>
        </c:ser>
        <c:ser>
          <c:idx val="14"/>
          <c:order val="14"/>
          <c:tx>
            <c:strRef>
              <c:f>'8.7'!$A$24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('8.7'!$B$24,'8.7'!$D$24,'8.7'!$F$24)</c:f>
              <c:numCache>
                <c:formatCode>#\ ##0.0</c:formatCode>
                <c:ptCount val="3"/>
                <c:pt idx="0">
                  <c:v>0</c:v>
                </c:pt>
                <c:pt idx="1">
                  <c:v>5.73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FD-4DCF-A958-59F74F1F0970}"/>
            </c:ext>
          </c:extLst>
        </c:ser>
        <c:ser>
          <c:idx val="15"/>
          <c:order val="15"/>
          <c:tx>
            <c:strRef>
              <c:f>'8.7'!$A$25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'8.7'!$C$38:$E$38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('8.7'!$B$25,'8.7'!$D$25,'8.7'!$F$25)</c:f>
              <c:numCache>
                <c:formatCode>#\ ##0.0</c:formatCode>
                <c:ptCount val="3"/>
                <c:pt idx="0">
                  <c:v>76298.342999999993</c:v>
                </c:pt>
                <c:pt idx="1">
                  <c:v>77026.264999999999</c:v>
                </c:pt>
                <c:pt idx="2">
                  <c:v>34044.235999999997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FD-4DCF-A958-59F74F1F0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8078080"/>
        <c:axId val="288083968"/>
      </c:barChart>
      <c:catAx>
        <c:axId val="28807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083968"/>
        <c:crosses val="autoZero"/>
        <c:auto val="1"/>
        <c:lblAlgn val="ctr"/>
        <c:lblOffset val="100"/>
        <c:noMultiLvlLbl val="0"/>
      </c:catAx>
      <c:valAx>
        <c:axId val="288083968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07808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AB0-4C0C-BAAE-B9CF053FAA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AB0-4C0C-BAAE-B9CF053FAA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AB0-4C0C-BAAE-B9CF053FAA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AB0-4C0C-BAAE-B9CF053FAA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AB0-4C0C-BAAE-B9CF053FAA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AB0-4C0C-BAAE-B9CF053FAA8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1AB0-4C0C-BAAE-B9CF053FAA8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1AB0-4C0C-BAAE-B9CF053FAA8E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1AB0-4C0C-BAAE-B9CF053FAA8E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1AB0-4C0C-BAAE-B9CF053FAA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1AB0-4C0C-BAAE-B9CF053FAA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1AB0-4C0C-BAAE-B9CF053FAA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1AB0-4C0C-BAAE-B9CF053FAA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1AB0-4C0C-BAAE-B9CF053FAA8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1AB0-4C0C-BAAE-B9CF053FAA8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1AB0-4C0C-BAAE-B9CF053FAA8E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1AB0-4C0C-BAAE-B9CF053FAA8E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1AB0-4C0C-BAAE-B9CF053FA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444-4465-873E-4A4FA00BDF5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444-4465-873E-4A4FA00BDF5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444-4465-873E-4A4FA00BDF5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444-4465-873E-4A4FA00BDF5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444-4465-873E-4A4FA00BDF5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444-4465-873E-4A4FA00BDF5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444-4465-873E-4A4FA00BDF5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444-4465-873E-4A4FA00BDF5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444-4465-873E-4A4FA00BDF5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444-4465-873E-4A4FA00BDF5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444-4465-873E-4A4FA00BDF5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444-4465-873E-4A4FA00BDF5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444-4465-873E-4A4FA00BDF5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444-4465-873E-4A4FA00BDF5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444-4465-873E-4A4FA00BDF5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444-4465-873E-4A4FA00BD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Spotřeba tepla podle </a:t>
            </a: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sektorů</a:t>
            </a:r>
            <a:r>
              <a:rPr lang="cs-CZ" sz="1000" baseline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národního hospodářství</a:t>
            </a: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(GJ)</a:t>
            </a:r>
          </a:p>
        </c:rich>
      </c:tx>
      <c:layout>
        <c:manualLayout>
          <c:xMode val="edge"/>
          <c:yMode val="edge"/>
          <c:x val="7.4263696808184957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0150053825764"/>
          <c:y val="0.2331370396882208"/>
          <c:w val="0.6585583535335946"/>
          <c:h val="0.573407288365807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'8.8'!$A$27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('8.8'!$B$27,'8.8'!$D$27,'8.8'!$F$27)</c:f>
              <c:numCache>
                <c:formatCode>#\ ##0.0</c:formatCode>
                <c:ptCount val="3"/>
                <c:pt idx="0">
                  <c:v>129113.10500000001</c:v>
                </c:pt>
                <c:pt idx="1">
                  <c:v>114667.85099999998</c:v>
                </c:pt>
                <c:pt idx="2">
                  <c:v>87067.160999999993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5-4A99-9853-A866AAAB61CA}"/>
            </c:ext>
          </c:extLst>
        </c:ser>
        <c:ser>
          <c:idx val="1"/>
          <c:order val="1"/>
          <c:tx>
            <c:strRef>
              <c:f>'8.8'!$A$28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('8.8'!$B$28,'8.8'!$D$28,'8.8'!$F$28)</c:f>
              <c:numCache>
                <c:formatCode>#\ ##0.0</c:formatCode>
                <c:ptCount val="3"/>
                <c:pt idx="0">
                  <c:v>44070.315000000002</c:v>
                </c:pt>
                <c:pt idx="1">
                  <c:v>44621.802000000003</c:v>
                </c:pt>
                <c:pt idx="2">
                  <c:v>29859.125000000004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5-4A99-9853-A866AAAB61CA}"/>
            </c:ext>
          </c:extLst>
        </c:ser>
        <c:ser>
          <c:idx val="2"/>
          <c:order val="2"/>
          <c:tx>
            <c:strRef>
              <c:f>'8.8'!$A$29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('8.8'!$B$29,'8.8'!$D$29,'8.8'!$F$29)</c:f>
              <c:numCache>
                <c:formatCode>#\ ##0.0</c:formatCode>
                <c:ptCount val="3"/>
                <c:pt idx="0">
                  <c:v>2608.4429999999993</c:v>
                </c:pt>
                <c:pt idx="1">
                  <c:v>1080.3030000000001</c:v>
                </c:pt>
                <c:pt idx="2">
                  <c:v>448.26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5-4A99-9853-A866AAAB61CA}"/>
            </c:ext>
          </c:extLst>
        </c:ser>
        <c:ser>
          <c:idx val="3"/>
          <c:order val="3"/>
          <c:tx>
            <c:strRef>
              <c:f>'8.8'!$A$30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('8.8'!$B$30,'8.8'!$D$30,'8.8'!$F$30)</c:f>
              <c:numCache>
                <c:formatCode>#\ ##0.0</c:formatCode>
                <c:ptCount val="3"/>
                <c:pt idx="0">
                  <c:v>3455.4860000000003</c:v>
                </c:pt>
                <c:pt idx="1">
                  <c:v>2805.614</c:v>
                </c:pt>
                <c:pt idx="2">
                  <c:v>645.45699999999999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5-4A99-9853-A866AAAB61CA}"/>
            </c:ext>
          </c:extLst>
        </c:ser>
        <c:ser>
          <c:idx val="4"/>
          <c:order val="4"/>
          <c:tx>
            <c:strRef>
              <c:f>'8.8'!$A$31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('8.8'!$B$31,'8.8'!$D$31,'8.8'!$F$31)</c:f>
              <c:numCache>
                <c:formatCode>#\ ##0.0</c:formatCode>
                <c:ptCount val="3"/>
                <c:pt idx="0">
                  <c:v>2729.65</c:v>
                </c:pt>
                <c:pt idx="1">
                  <c:v>1610.088</c:v>
                </c:pt>
                <c:pt idx="2">
                  <c:v>3315.7330000000002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5-4A99-9853-A866AAAB61CA}"/>
            </c:ext>
          </c:extLst>
        </c:ser>
        <c:ser>
          <c:idx val="5"/>
          <c:order val="5"/>
          <c:tx>
            <c:strRef>
              <c:f>'8.8'!$A$32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('8.8'!$B$32,'8.8'!$D$32,'8.8'!$F$32)</c:f>
              <c:numCache>
                <c:formatCode>#\ ##0.0</c:formatCode>
                <c:ptCount val="3"/>
                <c:pt idx="0">
                  <c:v>337256.19500000001</c:v>
                </c:pt>
                <c:pt idx="1">
                  <c:v>308202.22399999993</c:v>
                </c:pt>
                <c:pt idx="2">
                  <c:v>121401.94299999998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5-4A99-9853-A866AAAB61CA}"/>
            </c:ext>
          </c:extLst>
        </c:ser>
        <c:ser>
          <c:idx val="6"/>
          <c:order val="6"/>
          <c:tx>
            <c:strRef>
              <c:f>'8.8'!$A$33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('8.8'!$B$33,'8.8'!$D$33,'8.8'!$F$33)</c:f>
              <c:numCache>
                <c:formatCode>#\ ##0.0</c:formatCode>
                <c:ptCount val="3"/>
                <c:pt idx="0">
                  <c:v>162608.989</c:v>
                </c:pt>
                <c:pt idx="1">
                  <c:v>131258.397</c:v>
                </c:pt>
                <c:pt idx="2">
                  <c:v>48417.976000000002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5-4A99-9853-A866AAAB61CA}"/>
            </c:ext>
          </c:extLst>
        </c:ser>
        <c:ser>
          <c:idx val="7"/>
          <c:order val="7"/>
          <c:tx>
            <c:strRef>
              <c:f>'8.8'!$A$34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('8.8'!$B$34,'8.8'!$D$34,'8.8'!$F$34)</c:f>
              <c:numCache>
                <c:formatCode>#\ ##0.0</c:formatCode>
                <c:ptCount val="3"/>
                <c:pt idx="0">
                  <c:v>3077.5749999999998</c:v>
                </c:pt>
                <c:pt idx="1">
                  <c:v>2107.0969999999998</c:v>
                </c:pt>
                <c:pt idx="2">
                  <c:v>1007.788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5-4A99-9853-A866AAA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7894528"/>
        <c:axId val="287896320"/>
      </c:barChart>
      <c:catAx>
        <c:axId val="28789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896320"/>
        <c:crosses val="autoZero"/>
        <c:auto val="1"/>
        <c:lblAlgn val="ctr"/>
        <c:lblOffset val="100"/>
        <c:noMultiLvlLbl val="0"/>
      </c:catAx>
      <c:valAx>
        <c:axId val="287896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7894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535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'8.8'!$A$38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'8.8'!$B$38</c:f>
              <c:numCache>
                <c:formatCode>0.0%</c:formatCode>
                <c:ptCount val="1"/>
                <c:pt idx="0">
                  <c:v>0.13146785271917158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B6C-9703-FB8588C05095}"/>
            </c:ext>
          </c:extLst>
        </c:ser>
        <c:ser>
          <c:idx val="1"/>
          <c:order val="1"/>
          <c:tx>
            <c:strRef>
              <c:f>'8.8'!$A$39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'8.8'!$B$39</c:f>
              <c:numCache>
                <c:formatCode>0.0%</c:formatCode>
                <c:ptCount val="1"/>
                <c:pt idx="0">
                  <c:v>0.18739410351850422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A-4B6C-9703-FB8588C05095}"/>
            </c:ext>
          </c:extLst>
        </c:ser>
        <c:ser>
          <c:idx val="2"/>
          <c:order val="2"/>
          <c:tx>
            <c:strRef>
              <c:f>'8.8'!$A$40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'8.8'!$B$40</c:f>
              <c:numCache>
                <c:formatCode>0.0%</c:formatCode>
                <c:ptCount val="1"/>
                <c:pt idx="0">
                  <c:v>0.1328845606368714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5A-4B6C-9703-FB8588C05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455680"/>
        <c:axId val="288461568"/>
      </c:barChart>
      <c:catAx>
        <c:axId val="288455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8461568"/>
        <c:crosses val="autoZero"/>
        <c:auto val="1"/>
        <c:lblAlgn val="ctr"/>
        <c:lblOffset val="100"/>
        <c:noMultiLvlLbl val="0"/>
      </c:catAx>
      <c:valAx>
        <c:axId val="288461568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8455680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2.8660647875041679E-2"/>
          <c:y val="0.73001149180090974"/>
          <c:w val="0.63215986890527576"/>
          <c:h val="0.2699885081990903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1527539467353077E-3"/>
          <c:y val="2.029326427900720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'8.8'!$A$10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('8.8'!$B$10,'8.8'!$D$10,'8.8'!$F$10)</c:f>
              <c:numCache>
                <c:formatCode>#\ ##0.0</c:formatCode>
                <c:ptCount val="3"/>
                <c:pt idx="0">
                  <c:v>64504.918999999987</c:v>
                </c:pt>
                <c:pt idx="1">
                  <c:v>60748.689999999995</c:v>
                </c:pt>
                <c:pt idx="2">
                  <c:v>33646.909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9-4AAC-A061-D4A990A73091}"/>
            </c:ext>
          </c:extLst>
        </c:ser>
        <c:ser>
          <c:idx val="1"/>
          <c:order val="1"/>
          <c:tx>
            <c:strRef>
              <c:f>'8.8'!$A$11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('8.8'!$B$11,'8.8'!$D$11,'8.8'!$F$11)</c:f>
              <c:numCache>
                <c:formatCode>#\ ##0.0</c:formatCode>
                <c:ptCount val="3"/>
                <c:pt idx="0">
                  <c:v>76.290000000000006</c:v>
                </c:pt>
                <c:pt idx="1">
                  <c:v>57.679000000000002</c:v>
                </c:pt>
                <c:pt idx="2">
                  <c:v>40.034999999999997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9-4AAC-A061-D4A990A73091}"/>
            </c:ext>
          </c:extLst>
        </c:ser>
        <c:ser>
          <c:idx val="2"/>
          <c:order val="2"/>
          <c:tx>
            <c:strRef>
              <c:f>'8.8'!$A$12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('8.8'!$B$12,'8.8'!$D$12,'8.8'!$F$12)</c:f>
              <c:numCache>
                <c:formatCode>#\ ##0.0</c:formatCode>
                <c:ptCount val="3"/>
                <c:pt idx="0">
                  <c:v>328261.44399999996</c:v>
                </c:pt>
                <c:pt idx="1">
                  <c:v>254991.13200000001</c:v>
                </c:pt>
                <c:pt idx="2">
                  <c:v>100279.202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D9-4AAC-A061-D4A990A73091}"/>
            </c:ext>
          </c:extLst>
        </c:ser>
        <c:ser>
          <c:idx val="3"/>
          <c:order val="3"/>
          <c:tx>
            <c:strRef>
              <c:f>'8.8'!$A$13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('8.8'!$B$13,'8.8'!$D$13,'8.8'!$F$13)</c:f>
              <c:numCache>
                <c:formatCode>#\ ##0.0</c:formatCode>
                <c:ptCount val="3"/>
                <c:pt idx="0">
                  <c:v>21</c:v>
                </c:pt>
                <c:pt idx="1">
                  <c:v>34</c:v>
                </c:pt>
                <c:pt idx="2">
                  <c:v>43.088000000000001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D9-4AAC-A061-D4A990A73091}"/>
            </c:ext>
          </c:extLst>
        </c:ser>
        <c:ser>
          <c:idx val="4"/>
          <c:order val="4"/>
          <c:tx>
            <c:strRef>
              <c:f>'8.8'!$A$14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('8.8'!$B$14,'8.8'!$D$14,'8.8'!$F$14)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D9-4AAC-A061-D4A990A73091}"/>
            </c:ext>
          </c:extLst>
        </c:ser>
        <c:ser>
          <c:idx val="5"/>
          <c:order val="5"/>
          <c:tx>
            <c:strRef>
              <c:f>'8.8'!$A$15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('8.8'!$B$15,'8.8'!$D$15,'8.8'!$F$15)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D9-4AAC-A061-D4A990A73091}"/>
            </c:ext>
          </c:extLst>
        </c:ser>
        <c:ser>
          <c:idx val="6"/>
          <c:order val="6"/>
          <c:tx>
            <c:strRef>
              <c:f>'8.8'!$A$16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('8.8'!$B$16,'8.8'!$D$16,'8.8'!$F$16)</c:f>
              <c:numCache>
                <c:formatCode>#\ ##0.0</c:formatCode>
                <c:ptCount val="3"/>
                <c:pt idx="0">
                  <c:v>12629.64</c:v>
                </c:pt>
                <c:pt idx="1">
                  <c:v>8874.2199999999993</c:v>
                </c:pt>
                <c:pt idx="2">
                  <c:v>3088.5499999999997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D9-4AAC-A061-D4A990A73091}"/>
            </c:ext>
          </c:extLst>
        </c:ser>
        <c:ser>
          <c:idx val="7"/>
          <c:order val="7"/>
          <c:tx>
            <c:strRef>
              <c:f>'8.8'!$A$17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('8.8'!$B$17,'8.8'!$D$17,'8.8'!$F$17)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D9-4AAC-A061-D4A990A73091}"/>
            </c:ext>
          </c:extLst>
        </c:ser>
        <c:ser>
          <c:idx val="8"/>
          <c:order val="8"/>
          <c:tx>
            <c:strRef>
              <c:f>'8.8'!$A$18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('8.8'!$B$18,'8.8'!$D$18,'8.8'!$F$18)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D9-4AAC-A061-D4A990A73091}"/>
            </c:ext>
          </c:extLst>
        </c:ser>
        <c:ser>
          <c:idx val="9"/>
          <c:order val="9"/>
          <c:tx>
            <c:strRef>
              <c:f>'8.8'!$A$19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('8.8'!$B$19,'8.8'!$D$19,'8.8'!$F$19)</c:f>
              <c:numCache>
                <c:formatCode>#\ ##0.0</c:formatCode>
                <c:ptCount val="3"/>
                <c:pt idx="0">
                  <c:v>53924.160000000003</c:v>
                </c:pt>
                <c:pt idx="1">
                  <c:v>52506.38</c:v>
                </c:pt>
                <c:pt idx="2">
                  <c:v>47551.520000000004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D9-4AAC-A061-D4A990A73091}"/>
            </c:ext>
          </c:extLst>
        </c:ser>
        <c:ser>
          <c:idx val="10"/>
          <c:order val="10"/>
          <c:tx>
            <c:strRef>
              <c:f>'8.8'!$A$20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('8.8'!$B$20,'8.8'!$D$20,'8.8'!$F$20)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9D9-4AAC-A061-D4A990A73091}"/>
            </c:ext>
          </c:extLst>
        </c:ser>
        <c:ser>
          <c:idx val="11"/>
          <c:order val="11"/>
          <c:tx>
            <c:strRef>
              <c:f>'8.8'!$A$21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('8.8'!$B$21,'8.8'!$D$21,'8.8'!$F$21)</c:f>
              <c:numCache>
                <c:formatCode>#\ ##0.0</c:formatCode>
                <c:ptCount val="3"/>
                <c:pt idx="0">
                  <c:v>1995</c:v>
                </c:pt>
                <c:pt idx="1">
                  <c:v>1518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9D9-4AAC-A061-D4A990A73091}"/>
            </c:ext>
          </c:extLst>
        </c:ser>
        <c:ser>
          <c:idx val="12"/>
          <c:order val="12"/>
          <c:tx>
            <c:strRef>
              <c:f>'8.8'!$A$22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('8.8'!$B$22,'8.8'!$D$22,'8.8'!$F$22)</c:f>
              <c:numCache>
                <c:formatCode>#\ ##0.0</c:formatCode>
                <c:ptCount val="3"/>
                <c:pt idx="0">
                  <c:v>116598.47</c:v>
                </c:pt>
                <c:pt idx="1">
                  <c:v>128111.06599999998</c:v>
                </c:pt>
                <c:pt idx="2">
                  <c:v>82472.904999999984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D9-4AAC-A061-D4A990A73091}"/>
            </c:ext>
          </c:extLst>
        </c:ser>
        <c:ser>
          <c:idx val="13"/>
          <c:order val="13"/>
          <c:tx>
            <c:strRef>
              <c:f>'8.8'!$A$23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('8.8'!$B$23,'8.8'!$D$23,'8.8'!$F$23)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9D9-4AAC-A061-D4A990A73091}"/>
            </c:ext>
          </c:extLst>
        </c:ser>
        <c:ser>
          <c:idx val="14"/>
          <c:order val="14"/>
          <c:tx>
            <c:strRef>
              <c:f>'8.8'!$A$24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('8.8'!$B$24,'8.8'!$D$24,'8.8'!$F$24)</c:f>
              <c:numCache>
                <c:formatCode>#\ ##0.0</c:formatCode>
                <c:ptCount val="3"/>
                <c:pt idx="0">
                  <c:v>1836.395</c:v>
                </c:pt>
                <c:pt idx="1">
                  <c:v>664.36400000000003</c:v>
                </c:pt>
                <c:pt idx="2">
                  <c:v>21.234000000000002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9D9-4AAC-A061-D4A990A73091}"/>
            </c:ext>
          </c:extLst>
        </c:ser>
        <c:ser>
          <c:idx val="15"/>
          <c:order val="15"/>
          <c:tx>
            <c:strRef>
              <c:f>'8.8'!$A$25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'8.8'!$C$38:$E$38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('8.8'!$B$25,'8.8'!$D$25,'8.8'!$F$25)</c:f>
              <c:numCache>
                <c:formatCode>#\ ##0.0</c:formatCode>
                <c:ptCount val="3"/>
                <c:pt idx="0">
                  <c:v>134333.86500000002</c:v>
                </c:pt>
                <c:pt idx="1">
                  <c:v>119676.476</c:v>
                </c:pt>
                <c:pt idx="2">
                  <c:v>43726.346999999994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9D9-4AAC-A061-D4A990A73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565184"/>
        <c:axId val="288228096"/>
      </c:barChart>
      <c:catAx>
        <c:axId val="2335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228096"/>
        <c:crosses val="autoZero"/>
        <c:auto val="1"/>
        <c:lblAlgn val="ctr"/>
        <c:lblOffset val="100"/>
        <c:noMultiLvlLbl val="0"/>
      </c:catAx>
      <c:valAx>
        <c:axId val="28822809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5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C86F-4DF0-AB68-7782C13EFE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86F-4DF0-AB68-7782C13EFE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86F-4DF0-AB68-7782C13EFE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86F-4DF0-AB68-7782C13EFE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C86F-4DF0-AB68-7782C13EFE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C86F-4DF0-AB68-7782C13EFE9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C86F-4DF0-AB68-7782C13EFE9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C86F-4DF0-AB68-7782C13EFE9A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C86F-4DF0-AB68-7782C13EFE9A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C86F-4DF0-AB68-7782C13EFE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C86F-4DF0-AB68-7782C13EFE9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C86F-4DF0-AB68-7782C13EFE9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C86F-4DF0-AB68-7782C13EFE9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C86F-4DF0-AB68-7782C13EFE9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C86F-4DF0-AB68-7782C13EFE9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C86F-4DF0-AB68-7782C13EFE9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C86F-4DF0-AB68-7782C13EFE9A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C86F-4DF0-AB68-7782C13EF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krajů ČR</a:t>
            </a:r>
            <a:r>
              <a:rPr lang="cs-CZ" sz="1000" baseline="0">
                <a:solidFill>
                  <a:schemeClr val="accent1"/>
                </a:solidFill>
              </a:rPr>
              <a:t> na </a:t>
            </a:r>
            <a:r>
              <a:rPr lang="cs-CZ" sz="1000">
                <a:solidFill>
                  <a:schemeClr val="accent1"/>
                </a:solidFill>
              </a:rPr>
              <a:t>dodávkách tepla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2.1699430658502519E-2"/>
          <c:y val="1.7054375505371498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88706547475116"/>
          <c:y val="0.11085016350600201"/>
          <c:w val="0.84366886529688589"/>
          <c:h val="0.77304275453448856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C-DE1A-44E4-AEB6-A3524CFE6F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B-DE1A-44E4-AEB6-A3524CFE6F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A-DE1A-44E4-AEB6-A3524CFE6F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9-DE1A-44E4-AEB6-A3524CFE6F2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8-DE1A-44E4-AEB6-A3524CFE6F2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58CD-40D8-A955-463567CFDADD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E1A-44E4-AEB6-A3524CFE6F2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58CD-40D8-A955-463567CFDADD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2-BBDD-4778-8908-D00B076481BE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6-DE1A-44E4-AEB6-A3524CFE6F2B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5-DE1A-44E4-AEB6-A3524CFE6F2B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4-DE1A-44E4-AEB6-A3524CFE6F2B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DE1A-44E4-AEB6-A3524CFE6F2B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2-DE1A-44E4-AEB6-A3524CFE6F2B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BDD-4778-8908-D00B076481BE}"/>
                </c:ext>
              </c:extLst>
            </c:dLbl>
            <c:dLbl>
              <c:idx val="12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E1A-44E4-AEB6-A3524CFE6F2B}"/>
                </c:ext>
              </c:extLst>
            </c:dLbl>
            <c:dLbl>
              <c:idx val="13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E1A-44E4-AEB6-A3524CFE6F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'5.2'!$A$22:$A$35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'5.2'!$B$22:$B$35</c:f>
              <c:numCache>
                <c:formatCode>#\ ##0.0</c:formatCode>
                <c:ptCount val="14"/>
                <c:pt idx="0">
                  <c:v>633.00371099999995</c:v>
                </c:pt>
                <c:pt idx="1">
                  <c:v>665.18069400000013</c:v>
                </c:pt>
                <c:pt idx="2">
                  <c:v>785.69997899999987</c:v>
                </c:pt>
                <c:pt idx="3">
                  <c:v>546.04756799999996</c:v>
                </c:pt>
                <c:pt idx="4">
                  <c:v>230.00723199999999</c:v>
                </c:pt>
                <c:pt idx="5">
                  <c:v>499.587783</c:v>
                </c:pt>
                <c:pt idx="6">
                  <c:v>286.70275200000003</c:v>
                </c:pt>
                <c:pt idx="7">
                  <c:v>1652.2329799999995</c:v>
                </c:pt>
                <c:pt idx="8">
                  <c:v>468.04613299999994</c:v>
                </c:pt>
                <c:pt idx="9">
                  <c:v>535.59963500000003</c:v>
                </c:pt>
                <c:pt idx="10">
                  <c:v>600.39475099999993</c:v>
                </c:pt>
                <c:pt idx="11">
                  <c:v>2889.7415709999996</c:v>
                </c:pt>
                <c:pt idx="12">
                  <c:v>2068.0707780000002</c:v>
                </c:pt>
                <c:pt idx="13">
                  <c:v>573.28542200000004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CD-40D8-A955-463567CFDAD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B64-4BEB-9793-3957C5444001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B64-4BEB-9793-3957C5444001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B64-4BEB-9793-3957C5444001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B64-4BEB-9793-3957C5444001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B64-4BEB-9793-3957C5444001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B64-4BEB-9793-3957C5444001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B64-4BEB-9793-3957C5444001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B64-4BEB-9793-3957C5444001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B64-4BEB-9793-3957C5444001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B64-4BEB-9793-3957C5444001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B64-4BEB-9793-3957C5444001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B64-4BEB-9793-3957C5444001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B64-4BEB-9793-3957C5444001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B64-4BEB-9793-3957C5444001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B64-4BEB-9793-3957C5444001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B64-4BEB-9793-3957C5444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9457994814478463E-4"/>
          <c:y val="1.325996270235830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97119597625161E-2"/>
          <c:y val="0.25384901537268989"/>
          <c:w val="0.63463183778965071"/>
          <c:h val="0.546008028155024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'8.9'!$A$27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('8.9'!$B$27,'8.9'!$D$27,'8.9'!$F$27)</c:f>
              <c:numCache>
                <c:formatCode>#\ ##0.0</c:formatCode>
                <c:ptCount val="3"/>
                <c:pt idx="0">
                  <c:v>30715.136000000002</c:v>
                </c:pt>
                <c:pt idx="1">
                  <c:v>23726.628000000001</c:v>
                </c:pt>
                <c:pt idx="2">
                  <c:v>20063.93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7-474C-83B6-66F9D6E7D10B}"/>
            </c:ext>
          </c:extLst>
        </c:ser>
        <c:ser>
          <c:idx val="1"/>
          <c:order val="1"/>
          <c:tx>
            <c:strRef>
              <c:f>'8.9'!$A$28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('8.9'!$B$28,'8.9'!$D$28,'8.9'!$F$28)</c:f>
              <c:numCache>
                <c:formatCode>#\ ##0.0</c:formatCode>
                <c:ptCount val="3"/>
                <c:pt idx="0">
                  <c:v>1295.7159999999999</c:v>
                </c:pt>
                <c:pt idx="1">
                  <c:v>522.928</c:v>
                </c:pt>
                <c:pt idx="2">
                  <c:v>200.92500000000001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7-474C-83B6-66F9D6E7D10B}"/>
            </c:ext>
          </c:extLst>
        </c:ser>
        <c:ser>
          <c:idx val="2"/>
          <c:order val="2"/>
          <c:tx>
            <c:strRef>
              <c:f>'8.9'!$A$29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('8.9'!$B$29,'8.9'!$D$29,'8.9'!$F$29)</c:f>
              <c:numCache>
                <c:formatCode>#\ ##0.0</c:formatCode>
                <c:ptCount val="3"/>
                <c:pt idx="0">
                  <c:v>71</c:v>
                </c:pt>
                <c:pt idx="1">
                  <c:v>8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7-474C-83B6-66F9D6E7D10B}"/>
            </c:ext>
          </c:extLst>
        </c:ser>
        <c:ser>
          <c:idx val="3"/>
          <c:order val="3"/>
          <c:tx>
            <c:strRef>
              <c:f>'8.9'!$A$30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('8.9'!$B$30,'8.9'!$D$30,'8.9'!$F$30)</c:f>
              <c:numCache>
                <c:formatCode>#\ ##0.0</c:formatCode>
                <c:ptCount val="3"/>
                <c:pt idx="0">
                  <c:v>1267.615</c:v>
                </c:pt>
                <c:pt idx="1">
                  <c:v>319.84800000000001</c:v>
                </c:pt>
                <c:pt idx="2">
                  <c:v>133.95599999999999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7-474C-83B6-66F9D6E7D10B}"/>
            </c:ext>
          </c:extLst>
        </c:ser>
        <c:ser>
          <c:idx val="4"/>
          <c:order val="4"/>
          <c:tx>
            <c:strRef>
              <c:f>'8.9'!$A$31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('8.9'!$B$31,'8.9'!$D$31,'8.9'!$F$31)</c:f>
              <c:numCache>
                <c:formatCode>#\ ##0.0</c:formatCode>
                <c:ptCount val="3"/>
                <c:pt idx="0">
                  <c:v>1055.559</c:v>
                </c:pt>
                <c:pt idx="1">
                  <c:v>1081.2380000000001</c:v>
                </c:pt>
                <c:pt idx="2">
                  <c:v>678.05700000000002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7-474C-83B6-66F9D6E7D10B}"/>
            </c:ext>
          </c:extLst>
        </c:ser>
        <c:ser>
          <c:idx val="5"/>
          <c:order val="5"/>
          <c:tx>
            <c:strRef>
              <c:f>'8.9'!$A$32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('8.9'!$B$32,'8.9'!$D$32,'8.9'!$F$32)</c:f>
              <c:numCache>
                <c:formatCode>#\ ##0.0</c:formatCode>
                <c:ptCount val="3"/>
                <c:pt idx="0">
                  <c:v>89316.448999999993</c:v>
                </c:pt>
                <c:pt idx="1">
                  <c:v>76113.101999999984</c:v>
                </c:pt>
                <c:pt idx="2">
                  <c:v>41948.03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7-474C-83B6-66F9D6E7D10B}"/>
            </c:ext>
          </c:extLst>
        </c:ser>
        <c:ser>
          <c:idx val="6"/>
          <c:order val="6"/>
          <c:tx>
            <c:strRef>
              <c:f>'8.9'!$A$33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('8.9'!$B$33,'8.9'!$D$33,'8.9'!$F$33)</c:f>
              <c:numCache>
                <c:formatCode>#\ ##0.0</c:formatCode>
                <c:ptCount val="3"/>
                <c:pt idx="0">
                  <c:v>59784.155000000006</c:v>
                </c:pt>
                <c:pt idx="1">
                  <c:v>49266.581999999995</c:v>
                </c:pt>
                <c:pt idx="2">
                  <c:v>24661.742000000006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7-474C-83B6-66F9D6E7D10B}"/>
            </c:ext>
          </c:extLst>
        </c:ser>
        <c:ser>
          <c:idx val="7"/>
          <c:order val="7"/>
          <c:tx>
            <c:strRef>
              <c:f>'8.9'!$A$34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('8.9'!$B$34,'8.9'!$D$34,'8.9'!$F$34)</c:f>
              <c:numCache>
                <c:formatCode>#\ ##0.0</c:formatCode>
                <c:ptCount val="3"/>
                <c:pt idx="0">
                  <c:v>1195.9670000000001</c:v>
                </c:pt>
                <c:pt idx="1">
                  <c:v>975.428</c:v>
                </c:pt>
                <c:pt idx="2">
                  <c:v>200.47399999999999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7-474C-83B6-66F9D6E7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536640"/>
        <c:axId val="199538176"/>
      </c:barChart>
      <c:catAx>
        <c:axId val="1995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538176"/>
        <c:crosses val="autoZero"/>
        <c:auto val="1"/>
        <c:lblAlgn val="ctr"/>
        <c:lblOffset val="100"/>
        <c:noMultiLvlLbl val="0"/>
      </c:catAx>
      <c:valAx>
        <c:axId val="199538176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199536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'8.9'!$A$38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'8.9'!$B$38</c:f>
              <c:numCache>
                <c:formatCode>0.0%</c:formatCode>
                <c:ptCount val="1"/>
                <c:pt idx="0">
                  <c:v>3.2421150640611178E-2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1-40B9-86E9-FCC4A9713A4F}"/>
            </c:ext>
          </c:extLst>
        </c:ser>
        <c:ser>
          <c:idx val="1"/>
          <c:order val="1"/>
          <c:tx>
            <c:strRef>
              <c:f>'8.9'!$A$39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'8.9'!$B$39</c:f>
              <c:numCache>
                <c:formatCode>0.0%</c:formatCode>
                <c:ptCount val="1"/>
                <c:pt idx="0">
                  <c:v>4.2832704067773453E-2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61-40B9-86E9-FCC4A9713A4F}"/>
            </c:ext>
          </c:extLst>
        </c:ser>
        <c:ser>
          <c:idx val="2"/>
          <c:order val="2"/>
          <c:tx>
            <c:strRef>
              <c:f>'8.9'!$A$40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'8.9'!$B$40</c:f>
              <c:numCache>
                <c:formatCode>0.0%</c:formatCode>
                <c:ptCount val="1"/>
                <c:pt idx="0">
                  <c:v>3.7643664963939699E-2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61-40B9-86E9-FCC4A9713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8329728"/>
        <c:axId val="288331264"/>
      </c:barChart>
      <c:catAx>
        <c:axId val="288329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8331264"/>
        <c:crosses val="autoZero"/>
        <c:auto val="1"/>
        <c:lblAlgn val="ctr"/>
        <c:lblOffset val="100"/>
        <c:noMultiLvlLbl val="0"/>
      </c:catAx>
      <c:valAx>
        <c:axId val="288331264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8329728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6.9444444444444441E-3"/>
          <c:y val="0.71354583342734568"/>
          <c:w val="0.69889982502187231"/>
          <c:h val="0.2782670358396482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5.1063114008915024E-4"/>
          <c:y val="1.924944983567779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'8.9'!$A$10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('8.9'!$B$10,'8.9'!$D$10,'8.9'!$F$10)</c:f>
              <c:numCache>
                <c:formatCode>#\ ##0.0</c:formatCode>
                <c:ptCount val="3"/>
                <c:pt idx="0">
                  <c:v>10388.089999999998</c:v>
                </c:pt>
                <c:pt idx="1">
                  <c:v>6249.5</c:v>
                </c:pt>
                <c:pt idx="2">
                  <c:v>2871.2380000000003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9-49E0-B9F8-A65835EE11A6}"/>
            </c:ext>
          </c:extLst>
        </c:ser>
        <c:ser>
          <c:idx val="1"/>
          <c:order val="1"/>
          <c:tx>
            <c:strRef>
              <c:f>'8.9'!$A$11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('8.9'!$B$11,'8.9'!$D$11,'8.9'!$F$11)</c:f>
              <c:numCache>
                <c:formatCode>#\ ##0.0</c:formatCode>
                <c:ptCount val="3"/>
                <c:pt idx="0">
                  <c:v>2876.1610000000001</c:v>
                </c:pt>
                <c:pt idx="1">
                  <c:v>3497.7990000000004</c:v>
                </c:pt>
                <c:pt idx="2">
                  <c:v>2852.3049999999998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9-49E0-B9F8-A65835EE11A6}"/>
            </c:ext>
          </c:extLst>
        </c:ser>
        <c:ser>
          <c:idx val="2"/>
          <c:order val="2"/>
          <c:tx>
            <c:strRef>
              <c:f>'8.9'!$A$12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('8.9'!$B$12,'8.9'!$D$12,'8.9'!$F$12)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F9-49E0-B9F8-A65835EE11A6}"/>
            </c:ext>
          </c:extLst>
        </c:ser>
        <c:ser>
          <c:idx val="3"/>
          <c:order val="3"/>
          <c:tx>
            <c:strRef>
              <c:f>'8.9'!$A$13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('8.9'!$B$13,'8.9'!$D$13,'8.9'!$F$13)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20.646999999999998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F9-49E0-B9F8-A65835EE11A6}"/>
            </c:ext>
          </c:extLst>
        </c:ser>
        <c:ser>
          <c:idx val="4"/>
          <c:order val="4"/>
          <c:tx>
            <c:strRef>
              <c:f>'8.9'!$A$14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('8.9'!$B$14,'8.9'!$D$14,'8.9'!$F$14)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F9-49E0-B9F8-A65835EE11A6}"/>
            </c:ext>
          </c:extLst>
        </c:ser>
        <c:ser>
          <c:idx val="5"/>
          <c:order val="5"/>
          <c:tx>
            <c:strRef>
              <c:f>'8.9'!$A$15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('8.9'!$B$15,'8.9'!$D$15,'8.9'!$F$15)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F9-49E0-B9F8-A65835EE11A6}"/>
            </c:ext>
          </c:extLst>
        </c:ser>
        <c:ser>
          <c:idx val="6"/>
          <c:order val="6"/>
          <c:tx>
            <c:strRef>
              <c:f>'8.9'!$A$16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('8.9'!$B$16,'8.9'!$D$16,'8.9'!$F$16)</c:f>
              <c:numCache>
                <c:formatCode>#\ ##0.0</c:formatCode>
                <c:ptCount val="3"/>
                <c:pt idx="0">
                  <c:v>100283.10100000001</c:v>
                </c:pt>
                <c:pt idx="1">
                  <c:v>85086.176000000007</c:v>
                </c:pt>
                <c:pt idx="2">
                  <c:v>25484.467000000001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F9-49E0-B9F8-A65835EE11A6}"/>
            </c:ext>
          </c:extLst>
        </c:ser>
        <c:ser>
          <c:idx val="7"/>
          <c:order val="7"/>
          <c:tx>
            <c:strRef>
              <c:f>'8.9'!$A$17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('8.9'!$B$17,'8.9'!$D$17,'8.9'!$F$17)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F9-49E0-B9F8-A65835EE11A6}"/>
            </c:ext>
          </c:extLst>
        </c:ser>
        <c:ser>
          <c:idx val="8"/>
          <c:order val="8"/>
          <c:tx>
            <c:strRef>
              <c:f>'8.9'!$A$18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('8.9'!$B$18,'8.9'!$D$18,'8.9'!$F$18)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F9-49E0-B9F8-A65835EE11A6}"/>
            </c:ext>
          </c:extLst>
        </c:ser>
        <c:ser>
          <c:idx val="9"/>
          <c:order val="9"/>
          <c:tx>
            <c:strRef>
              <c:f>'8.9'!$A$19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('8.9'!$B$19,'8.9'!$D$19,'8.9'!$F$19)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F9-49E0-B9F8-A65835EE11A6}"/>
            </c:ext>
          </c:extLst>
        </c:ser>
        <c:ser>
          <c:idx val="10"/>
          <c:order val="10"/>
          <c:tx>
            <c:strRef>
              <c:f>'8.9'!$A$20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('8.9'!$B$20,'8.9'!$D$20,'8.9'!$F$20)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F9-49E0-B9F8-A65835EE11A6}"/>
            </c:ext>
          </c:extLst>
        </c:ser>
        <c:ser>
          <c:idx val="11"/>
          <c:order val="11"/>
          <c:tx>
            <c:strRef>
              <c:f>'8.9'!$A$21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('8.9'!$B$21,'8.9'!$D$21,'8.9'!$F$21)</c:f>
              <c:numCache>
                <c:formatCode>#\ ##0.0</c:formatCode>
                <c:ptCount val="3"/>
                <c:pt idx="0">
                  <c:v>29967.149000000001</c:v>
                </c:pt>
                <c:pt idx="1">
                  <c:v>27714.112000000001</c:v>
                </c:pt>
                <c:pt idx="2">
                  <c:v>12870.064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F9-49E0-B9F8-A65835EE11A6}"/>
            </c:ext>
          </c:extLst>
        </c:ser>
        <c:ser>
          <c:idx val="12"/>
          <c:order val="12"/>
          <c:tx>
            <c:strRef>
              <c:f>'8.9'!$A$22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('8.9'!$B$22,'8.9'!$D$22,'8.9'!$F$22)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F9-49E0-B9F8-A65835EE11A6}"/>
            </c:ext>
          </c:extLst>
        </c:ser>
        <c:ser>
          <c:idx val="13"/>
          <c:order val="13"/>
          <c:tx>
            <c:strRef>
              <c:f>'8.9'!$A$23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('8.9'!$B$23,'8.9'!$D$23,'8.9'!$F$23)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6F9-49E0-B9F8-A65835EE11A6}"/>
            </c:ext>
          </c:extLst>
        </c:ser>
        <c:ser>
          <c:idx val="14"/>
          <c:order val="14"/>
          <c:tx>
            <c:strRef>
              <c:f>'8.9'!$A$24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('8.9'!$B$24,'8.9'!$D$24,'8.9'!$F$24)</c:f>
              <c:numCache>
                <c:formatCode>#\ ##0.0</c:formatCode>
                <c:ptCount val="3"/>
                <c:pt idx="0">
                  <c:v>1030.3630000000001</c:v>
                </c:pt>
                <c:pt idx="1">
                  <c:v>947</c:v>
                </c:pt>
                <c:pt idx="2">
                  <c:v>1560.7379999999998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6F9-49E0-B9F8-A65835EE11A6}"/>
            </c:ext>
          </c:extLst>
        </c:ser>
        <c:ser>
          <c:idx val="15"/>
          <c:order val="15"/>
          <c:tx>
            <c:strRef>
              <c:f>'8.9'!$A$25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'8.9'!$C$38:$E$38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('8.9'!$B$25,'8.9'!$D$25,'8.9'!$F$25)</c:f>
              <c:numCache>
                <c:formatCode>#\ ##0.0</c:formatCode>
                <c:ptCount val="3"/>
                <c:pt idx="0">
                  <c:v>57643.919000000002</c:v>
                </c:pt>
                <c:pt idx="1">
                  <c:v>45279.810000000005</c:v>
                </c:pt>
                <c:pt idx="2">
                  <c:v>51423.493999999999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6F9-49E0-B9F8-A65835EE1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046528"/>
        <c:axId val="289048064"/>
      </c:barChart>
      <c:catAx>
        <c:axId val="28904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048064"/>
        <c:crosses val="autoZero"/>
        <c:auto val="1"/>
        <c:lblAlgn val="ctr"/>
        <c:lblOffset val="100"/>
        <c:noMultiLvlLbl val="0"/>
      </c:catAx>
      <c:valAx>
        <c:axId val="289048064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046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4086-4D7F-B1F4-DA43308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086-4D7F-B1F4-DA43308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086-4D7F-B1F4-DA43308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086-4D7F-B1F4-DA43308C29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4086-4D7F-B1F4-DA43308C29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4086-4D7F-B1F4-DA43308C29E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4086-4D7F-B1F4-DA43308C29E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4086-4D7F-B1F4-DA43308C29EB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4086-4D7F-B1F4-DA43308C29EB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4086-4D7F-B1F4-DA43308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4086-4D7F-B1F4-DA43308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4086-4D7F-B1F4-DA43308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4086-4D7F-B1F4-DA43308C29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4086-4D7F-B1F4-DA43308C29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4086-4D7F-B1F4-DA43308C29E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4086-4D7F-B1F4-DA43308C29E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4086-4D7F-B1F4-DA43308C29EB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4086-4D7F-B1F4-DA43308C2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EB79-47F7-90AB-429F41054E43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EB79-47F7-90AB-429F41054E43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EB79-47F7-90AB-429F41054E43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EB79-47F7-90AB-429F41054E43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EB79-47F7-90AB-429F41054E43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EB79-47F7-90AB-429F41054E43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EB79-47F7-90AB-429F41054E43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EB79-47F7-90AB-429F41054E43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EB79-47F7-90AB-429F41054E43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EB79-47F7-90AB-429F41054E43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EB79-47F7-90AB-429F41054E43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EB79-47F7-90AB-429F41054E43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EB79-47F7-90AB-429F41054E43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EB79-47F7-90AB-429F41054E43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EB79-47F7-90AB-429F41054E43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EB79-47F7-90AB-429F41054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072669251194247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31919219025079E-2"/>
          <c:y val="0.25777366064536045"/>
          <c:w val="0.6353664721138359"/>
          <c:h val="0.54330228329301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'8.10'!$A$28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('8.10'!$B$28,'8.10'!$D$28,'8.10'!$F$28)</c:f>
              <c:numCache>
                <c:formatCode>#\ ##0.0</c:formatCode>
                <c:ptCount val="3"/>
                <c:pt idx="0">
                  <c:v>29046.428</c:v>
                </c:pt>
                <c:pt idx="1">
                  <c:v>20745.115000000002</c:v>
                </c:pt>
                <c:pt idx="2">
                  <c:v>9732.0519999999997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9-477E-9522-6A9F2FCCFBB0}"/>
            </c:ext>
          </c:extLst>
        </c:ser>
        <c:ser>
          <c:idx val="1"/>
          <c:order val="1"/>
          <c:tx>
            <c:strRef>
              <c:f>'8.10'!$A$29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('8.10'!$B$29,'8.10'!$D$29,'8.10'!$F$29)</c:f>
              <c:numCache>
                <c:formatCode>#\ ##0.0</c:formatCode>
                <c:ptCount val="3"/>
                <c:pt idx="0">
                  <c:v>934.7</c:v>
                </c:pt>
                <c:pt idx="1">
                  <c:v>597.29999999999995</c:v>
                </c:pt>
                <c:pt idx="2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9-477E-9522-6A9F2FCCFBB0}"/>
            </c:ext>
          </c:extLst>
        </c:ser>
        <c:ser>
          <c:idx val="2"/>
          <c:order val="2"/>
          <c:tx>
            <c:strRef>
              <c:f>'8.10'!$A$30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('8.10'!$B$30,'8.10'!$D$30,'8.10'!$F$30)</c:f>
              <c:numCache>
                <c:formatCode>#\ ##0.0</c:formatCode>
                <c:ptCount val="3"/>
                <c:pt idx="0">
                  <c:v>3330.1</c:v>
                </c:pt>
                <c:pt idx="1">
                  <c:v>2307.1999999999998</c:v>
                </c:pt>
                <c:pt idx="2">
                  <c:v>411.5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9-477E-9522-6A9F2FCCFBB0}"/>
            </c:ext>
          </c:extLst>
        </c:ser>
        <c:ser>
          <c:idx val="3"/>
          <c:order val="3"/>
          <c:tx>
            <c:strRef>
              <c:f>'8.10'!$A$31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('8.10'!$B$31,'8.10'!$D$31,'8.10'!$F$31)</c:f>
              <c:numCache>
                <c:formatCode>#\ ##0.0</c:formatCode>
                <c:ptCount val="3"/>
                <c:pt idx="0">
                  <c:v>1246.3810000000001</c:v>
                </c:pt>
                <c:pt idx="1">
                  <c:v>886.67499999999995</c:v>
                </c:pt>
                <c:pt idx="2">
                  <c:v>1092.4010000000001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9-477E-9522-6A9F2FCCFBB0}"/>
            </c:ext>
          </c:extLst>
        </c:ser>
        <c:ser>
          <c:idx val="4"/>
          <c:order val="4"/>
          <c:tx>
            <c:strRef>
              <c:f>'8.10'!$A$32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('8.10'!$B$32,'8.10'!$D$32,'8.10'!$F$32)</c:f>
              <c:numCache>
                <c:formatCode>#\ ##0.0</c:formatCode>
                <c:ptCount val="3"/>
                <c:pt idx="0">
                  <c:v>4842.8500000000004</c:v>
                </c:pt>
                <c:pt idx="1">
                  <c:v>5292.58</c:v>
                </c:pt>
                <c:pt idx="2">
                  <c:v>1700.16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9-477E-9522-6A9F2FCCFBB0}"/>
            </c:ext>
          </c:extLst>
        </c:ser>
        <c:ser>
          <c:idx val="5"/>
          <c:order val="5"/>
          <c:tx>
            <c:strRef>
              <c:f>'8.10'!$A$33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('8.10'!$B$33,'8.10'!$D$33,'8.10'!$F$33)</c:f>
              <c:numCache>
                <c:formatCode>#\ ##0.0</c:formatCode>
                <c:ptCount val="3"/>
                <c:pt idx="0">
                  <c:v>78856.19</c:v>
                </c:pt>
                <c:pt idx="1">
                  <c:v>64058.955000000002</c:v>
                </c:pt>
                <c:pt idx="2">
                  <c:v>29793.37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39-477E-9522-6A9F2FCCFBB0}"/>
            </c:ext>
          </c:extLst>
        </c:ser>
        <c:ser>
          <c:idx val="6"/>
          <c:order val="6"/>
          <c:tx>
            <c:strRef>
              <c:f>'8.10'!$A$34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('8.10'!$B$34,'8.10'!$D$34,'8.10'!$F$34)</c:f>
              <c:numCache>
                <c:formatCode>#\ ##0.0</c:formatCode>
                <c:ptCount val="3"/>
                <c:pt idx="0">
                  <c:v>47815.281999999999</c:v>
                </c:pt>
                <c:pt idx="1">
                  <c:v>33928.79</c:v>
                </c:pt>
                <c:pt idx="2">
                  <c:v>13435.200999999999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39-477E-9522-6A9F2FCCFBB0}"/>
            </c:ext>
          </c:extLst>
        </c:ser>
        <c:ser>
          <c:idx val="7"/>
          <c:order val="7"/>
          <c:tx>
            <c:strRef>
              <c:f>'8.10'!$A$35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('8.10'!$B$35,'8.10'!$D$35,'8.10'!$F$35)</c:f>
              <c:numCache>
                <c:formatCode>#\ ##0.0</c:formatCode>
                <c:ptCount val="3"/>
                <c:pt idx="0">
                  <c:v>10401.652</c:v>
                </c:pt>
                <c:pt idx="1">
                  <c:v>6792.78</c:v>
                </c:pt>
                <c:pt idx="2">
                  <c:v>1962.9519999999998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39-477E-9522-6A9F2FCCF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6475008"/>
        <c:axId val="286476544"/>
      </c:barChart>
      <c:catAx>
        <c:axId val="28647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476544"/>
        <c:crosses val="autoZero"/>
        <c:auto val="1"/>
        <c:lblAlgn val="ctr"/>
        <c:lblOffset val="100"/>
        <c:noMultiLvlLbl val="0"/>
      </c:catAx>
      <c:valAx>
        <c:axId val="286476544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47500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cs-CZ" sz="100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'8.10'!$A$38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'8.10'!$B$38</c:f>
              <c:numCache>
                <c:formatCode>0.0%</c:formatCode>
                <c:ptCount val="1"/>
                <c:pt idx="0">
                  <c:v>9.1093164568402843E-2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D-442C-B4FC-8CD6B342584C}"/>
            </c:ext>
          </c:extLst>
        </c:ser>
        <c:ser>
          <c:idx val="1"/>
          <c:order val="1"/>
          <c:tx>
            <c:strRef>
              <c:f>'8.10'!$A$39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'8.10'!$B$39</c:f>
              <c:numCache>
                <c:formatCode>0.0%</c:formatCode>
                <c:ptCount val="1"/>
                <c:pt idx="0">
                  <c:v>4.1591980175248358E-2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D-442C-B4FC-8CD6B342584C}"/>
            </c:ext>
          </c:extLst>
        </c:ser>
        <c:ser>
          <c:idx val="2"/>
          <c:order val="2"/>
          <c:tx>
            <c:strRef>
              <c:f>'8.10'!$A$40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'8.10'!$B$40</c:f>
              <c:numCache>
                <c:formatCode>0.0%</c:formatCode>
                <c:ptCount val="1"/>
                <c:pt idx="0">
                  <c:v>4.3076807590563711E-2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D-442C-B4FC-8CD6B3425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6511872"/>
        <c:axId val="286513408"/>
      </c:barChart>
      <c:catAx>
        <c:axId val="2865118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6513408"/>
        <c:crosses val="autoZero"/>
        <c:auto val="1"/>
        <c:lblAlgn val="ctr"/>
        <c:lblOffset val="100"/>
        <c:noMultiLvlLbl val="0"/>
      </c:catAx>
      <c:valAx>
        <c:axId val="286513408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6511872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3213894374448296"/>
          <c:w val="0.63981933730364926"/>
          <c:h val="0.26786109725220048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  <a:latin typeface="+mn-lt"/>
              </a:defRPr>
            </a:pPr>
            <a:r>
              <a:rPr lang="cs-CZ" sz="1000" baseline="0">
                <a:solidFill>
                  <a:srgbClr val="233060"/>
                </a:solidFill>
                <a:latin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36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'8.10'!$A$10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('8.10'!$B$10,'8.10'!$D$10,'8.10'!$F$10)</c:f>
              <c:numCache>
                <c:formatCode>#\ ##0.0</c:formatCode>
                <c:ptCount val="3"/>
                <c:pt idx="0">
                  <c:v>4665.8469999999998</c:v>
                </c:pt>
                <c:pt idx="1">
                  <c:v>2937.3620000000001</c:v>
                </c:pt>
                <c:pt idx="2">
                  <c:v>1559.835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5-4F4A-A54D-47D52AA346C4}"/>
            </c:ext>
          </c:extLst>
        </c:ser>
        <c:ser>
          <c:idx val="1"/>
          <c:order val="1"/>
          <c:tx>
            <c:strRef>
              <c:f>'8.10'!$A$11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('8.10'!$B$11,'8.10'!$D$11,'8.10'!$F$11)</c:f>
              <c:numCache>
                <c:formatCode>#\ ##0.0</c:formatCode>
                <c:ptCount val="3"/>
                <c:pt idx="0">
                  <c:v>5113.8080000000009</c:v>
                </c:pt>
                <c:pt idx="1">
                  <c:v>5467.5680000000002</c:v>
                </c:pt>
                <c:pt idx="2">
                  <c:v>1812.6229999999996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5-4F4A-A54D-47D52AA346C4}"/>
            </c:ext>
          </c:extLst>
        </c:ser>
        <c:ser>
          <c:idx val="2"/>
          <c:order val="2"/>
          <c:tx>
            <c:strRef>
              <c:f>'8.10'!$A$12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('8.10'!$B$12,'8.10'!$D$12,'8.10'!$F$12)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5-4F4A-A54D-47D52AA346C4}"/>
            </c:ext>
          </c:extLst>
        </c:ser>
        <c:ser>
          <c:idx val="3"/>
          <c:order val="3"/>
          <c:tx>
            <c:strRef>
              <c:f>'8.10'!$A$13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('8.10'!$B$13,'8.10'!$D$13,'8.10'!$F$13)</c:f>
              <c:numCache>
                <c:formatCode>#\ ##0.0</c:formatCode>
                <c:ptCount val="3"/>
                <c:pt idx="0">
                  <c:v>1883</c:v>
                </c:pt>
                <c:pt idx="1">
                  <c:v>1411</c:v>
                </c:pt>
                <c:pt idx="2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C5-4F4A-A54D-47D52AA346C4}"/>
            </c:ext>
          </c:extLst>
        </c:ser>
        <c:ser>
          <c:idx val="4"/>
          <c:order val="4"/>
          <c:tx>
            <c:strRef>
              <c:f>'8.10'!$A$14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('8.10'!$B$14,'8.10'!$D$14,'8.10'!$F$14)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C5-4F4A-A54D-47D52AA346C4}"/>
            </c:ext>
          </c:extLst>
        </c:ser>
        <c:ser>
          <c:idx val="5"/>
          <c:order val="5"/>
          <c:tx>
            <c:strRef>
              <c:f>'8.10'!$A$15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('8.10'!$B$15,'8.10'!$D$15,'8.10'!$F$15)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C5-4F4A-A54D-47D52AA346C4}"/>
            </c:ext>
          </c:extLst>
        </c:ser>
        <c:ser>
          <c:idx val="6"/>
          <c:order val="6"/>
          <c:tx>
            <c:strRef>
              <c:f>'8.10'!$A$16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('8.10'!$B$16,'8.10'!$D$16,'8.10'!$F$16)</c:f>
              <c:numCache>
                <c:formatCode>#\ ##0.0</c:formatCode>
                <c:ptCount val="3"/>
                <c:pt idx="0">
                  <c:v>212709.117</c:v>
                </c:pt>
                <c:pt idx="1">
                  <c:v>163933.45800000001</c:v>
                </c:pt>
                <c:pt idx="2">
                  <c:v>68481.206999999995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C5-4F4A-A54D-47D52AA346C4}"/>
            </c:ext>
          </c:extLst>
        </c:ser>
        <c:ser>
          <c:idx val="7"/>
          <c:order val="7"/>
          <c:tx>
            <c:strRef>
              <c:f>'8.10'!$A$17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('8.10'!$B$17,'8.10'!$D$17,'8.10'!$F$17)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C5-4F4A-A54D-47D52AA346C4}"/>
            </c:ext>
          </c:extLst>
        </c:ser>
        <c:ser>
          <c:idx val="8"/>
          <c:order val="8"/>
          <c:tx>
            <c:strRef>
              <c:f>'8.10'!$A$18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('8.10'!$B$18,'8.10'!$D$18,'8.10'!$F$18)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C5-4F4A-A54D-47D52AA346C4}"/>
            </c:ext>
          </c:extLst>
        </c:ser>
        <c:ser>
          <c:idx val="9"/>
          <c:order val="9"/>
          <c:tx>
            <c:strRef>
              <c:f>'8.10'!$A$19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('8.10'!$B$19,'8.10'!$D$19,'8.10'!$F$19)</c:f>
              <c:numCache>
                <c:formatCode>#\ ##0.0</c:formatCode>
                <c:ptCount val="3"/>
                <c:pt idx="0">
                  <c:v>1976</c:v>
                </c:pt>
                <c:pt idx="1">
                  <c:v>1081</c:v>
                </c:pt>
                <c:pt idx="2">
                  <c:v>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C5-4F4A-A54D-47D52AA346C4}"/>
            </c:ext>
          </c:extLst>
        </c:ser>
        <c:ser>
          <c:idx val="10"/>
          <c:order val="10"/>
          <c:tx>
            <c:strRef>
              <c:f>'8.10'!$A$20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('8.10'!$B$20,'8.10'!$D$20,'8.10'!$F$20)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C5-4F4A-A54D-47D52AA346C4}"/>
            </c:ext>
          </c:extLst>
        </c:ser>
        <c:ser>
          <c:idx val="11"/>
          <c:order val="11"/>
          <c:tx>
            <c:strRef>
              <c:f>'8.10'!$A$21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('8.10'!$B$21,'8.10'!$D$21,'8.10'!$F$21)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C5-4F4A-A54D-47D52AA346C4}"/>
            </c:ext>
          </c:extLst>
        </c:ser>
        <c:ser>
          <c:idx val="12"/>
          <c:order val="12"/>
          <c:tx>
            <c:strRef>
              <c:f>'8.10'!$A$22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('8.10'!$B$22,'8.10'!$D$22,'8.10'!$F$22)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C5-4F4A-A54D-47D52AA346C4}"/>
            </c:ext>
          </c:extLst>
        </c:ser>
        <c:ser>
          <c:idx val="13"/>
          <c:order val="13"/>
          <c:tx>
            <c:strRef>
              <c:f>'8.10'!$A$23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('8.10'!$B$23,'8.10'!$D$23,'8.10'!$F$23)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CC5-4F4A-A54D-47D52AA346C4}"/>
            </c:ext>
          </c:extLst>
        </c:ser>
        <c:ser>
          <c:idx val="14"/>
          <c:order val="14"/>
          <c:tx>
            <c:strRef>
              <c:f>'8.10'!$A$24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('8.10'!$B$24,'8.10'!$D$24,'8.10'!$F$24)</c:f>
              <c:numCache>
                <c:formatCode>#\ ##0.0</c:formatCode>
                <c:ptCount val="3"/>
                <c:pt idx="0">
                  <c:v>32.720999999999997</c:v>
                </c:pt>
                <c:pt idx="1">
                  <c:v>30.733000000000001</c:v>
                </c:pt>
                <c:pt idx="2">
                  <c:v>26.536999999999999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C5-4F4A-A54D-47D52AA346C4}"/>
            </c:ext>
          </c:extLst>
        </c:ser>
        <c:ser>
          <c:idx val="15"/>
          <c:order val="15"/>
          <c:tx>
            <c:strRef>
              <c:f>'8.10'!$A$25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'8.10'!$C$38:$E$38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('8.10'!$B$25,'8.10'!$D$25,'8.10'!$F$25)</c:f>
              <c:numCache>
                <c:formatCode>#\ ##0.0</c:formatCode>
                <c:ptCount val="3"/>
                <c:pt idx="0">
                  <c:v>26386.332000000002</c:v>
                </c:pt>
                <c:pt idx="1">
                  <c:v>22242.313000000002</c:v>
                </c:pt>
                <c:pt idx="2">
                  <c:v>10902.173999999999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C5-4F4A-A54D-47D52AA34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8781056"/>
        <c:axId val="288782592"/>
      </c:barChart>
      <c:catAx>
        <c:axId val="28878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782592"/>
        <c:crosses val="autoZero"/>
        <c:auto val="1"/>
        <c:lblAlgn val="ctr"/>
        <c:lblOffset val="100"/>
        <c:noMultiLvlLbl val="0"/>
      </c:catAx>
      <c:valAx>
        <c:axId val="28878259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878105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10CE-4878-9BBB-E2DE627D7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10CE-4878-9BBB-E2DE627D7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0CE-4878-9BBB-E2DE627D7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10CE-4878-9BBB-E2DE627D7D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10CE-4878-9BBB-E2DE627D7D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10CE-4878-9BBB-E2DE627D7DA4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10CE-4878-9BBB-E2DE627D7DA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10CE-4878-9BBB-E2DE627D7DA4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10CE-4878-9BBB-E2DE627D7DA4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10CE-4878-9BBB-E2DE627D7D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10CE-4878-9BBB-E2DE627D7D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10CE-4878-9BBB-E2DE627D7D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10CE-4878-9BBB-E2DE627D7D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10CE-4878-9BBB-E2DE627D7D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10CE-4878-9BBB-E2DE627D7DA4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10CE-4878-9BBB-E2DE627D7DA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10CE-4878-9BBB-E2DE627D7DA4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10CE-4878-9BBB-E2DE627D7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Dodávky tepla v</a:t>
            </a:r>
            <a:r>
              <a:rPr lang="en-US" sz="1000">
                <a:solidFill>
                  <a:schemeClr val="accent1"/>
                </a:solidFill>
              </a:rPr>
              <a:t> krajích ČR</a:t>
            </a:r>
            <a:r>
              <a:rPr lang="cs-CZ" sz="1000">
                <a:solidFill>
                  <a:schemeClr val="accent1"/>
                </a:solidFill>
              </a:rPr>
              <a:t>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1.6942894925858127E-3"/>
          <c:y val="2.4028834601521828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8357197038349743E-2"/>
          <c:y val="0.11692046203475667"/>
          <c:w val="0.88754220620120694"/>
          <c:h val="0.79505390720833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'5.2'!$A$7</c:f>
              <c:strCache>
                <c:ptCount val="1"/>
                <c:pt idx="0">
                  <c:v>Hlavní město Praha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'5.2'!$B$7:$M$7</c:f>
              <c:numCache>
                <c:formatCode>#\ ##0.0</c:formatCode>
                <c:ptCount val="12"/>
                <c:pt idx="0">
                  <c:v>523.52871899999991</c:v>
                </c:pt>
                <c:pt idx="1">
                  <c:v>491.35251699999992</c:v>
                </c:pt>
                <c:pt idx="2">
                  <c:v>389.13341500000001</c:v>
                </c:pt>
                <c:pt idx="3">
                  <c:v>271.609219</c:v>
                </c:pt>
                <c:pt idx="4">
                  <c:v>207.38528699999998</c:v>
                </c:pt>
                <c:pt idx="5">
                  <c:v>154.00920499999998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6-47C3-BB64-4A2AA1CEB551}"/>
            </c:ext>
          </c:extLst>
        </c:ser>
        <c:ser>
          <c:idx val="1"/>
          <c:order val="1"/>
          <c:tx>
            <c:strRef>
              <c:f>'5.2'!$A$8</c:f>
              <c:strCache>
                <c:ptCount val="1"/>
                <c:pt idx="0">
                  <c:v>Jihočeský kraj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'5.2'!$B$8:$M$8</c:f>
              <c:numCache>
                <c:formatCode>#\ ##0.0</c:formatCode>
                <c:ptCount val="12"/>
                <c:pt idx="0">
                  <c:v>640.30401499999982</c:v>
                </c:pt>
                <c:pt idx="1">
                  <c:v>572.44741199999987</c:v>
                </c:pt>
                <c:pt idx="2">
                  <c:v>456.146795</c:v>
                </c:pt>
                <c:pt idx="3">
                  <c:v>299.93336600000009</c:v>
                </c:pt>
                <c:pt idx="4">
                  <c:v>234.20705699999996</c:v>
                </c:pt>
                <c:pt idx="5">
                  <c:v>131.04027100000002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6-47C3-BB64-4A2AA1CEB551}"/>
            </c:ext>
          </c:extLst>
        </c:ser>
        <c:ser>
          <c:idx val="2"/>
          <c:order val="2"/>
          <c:tx>
            <c:strRef>
              <c:f>'5.2'!$A$9</c:f>
              <c:strCache>
                <c:ptCount val="1"/>
                <c:pt idx="0">
                  <c:v>Jihomoravský kraj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'5.2'!$B$9:$M$9</c:f>
              <c:numCache>
                <c:formatCode>#\ ##0.0</c:formatCode>
                <c:ptCount val="12"/>
                <c:pt idx="0">
                  <c:v>794.87580000000037</c:v>
                </c:pt>
                <c:pt idx="1">
                  <c:v>703.05548099999976</c:v>
                </c:pt>
                <c:pt idx="2">
                  <c:v>503.8352890000001</c:v>
                </c:pt>
                <c:pt idx="3">
                  <c:v>336.320877</c:v>
                </c:pt>
                <c:pt idx="4">
                  <c:v>274.46244399999995</c:v>
                </c:pt>
                <c:pt idx="5">
                  <c:v>174.91665800000001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66-47C3-BB64-4A2AA1CEB551}"/>
            </c:ext>
          </c:extLst>
        </c:ser>
        <c:ser>
          <c:idx val="3"/>
          <c:order val="3"/>
          <c:tx>
            <c:strRef>
              <c:f>'5.2'!$A$10</c:f>
              <c:strCache>
                <c:ptCount val="1"/>
                <c:pt idx="0">
                  <c:v>Karlovarský kraj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'5.2'!$B$10:$M$10</c:f>
              <c:numCache>
                <c:formatCode>#\ ##0.0</c:formatCode>
                <c:ptCount val="12"/>
                <c:pt idx="0">
                  <c:v>465.5762499999999</c:v>
                </c:pt>
                <c:pt idx="1">
                  <c:v>430.26862399999993</c:v>
                </c:pt>
                <c:pt idx="2">
                  <c:v>348.58023699999995</c:v>
                </c:pt>
                <c:pt idx="3">
                  <c:v>246.92876000000001</c:v>
                </c:pt>
                <c:pt idx="4">
                  <c:v>198.88995199999999</c:v>
                </c:pt>
                <c:pt idx="5">
                  <c:v>100.22885599999999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66-47C3-BB64-4A2AA1CEB551}"/>
            </c:ext>
          </c:extLst>
        </c:ser>
        <c:ser>
          <c:idx val="4"/>
          <c:order val="4"/>
          <c:tx>
            <c:strRef>
              <c:f>'5.2'!$A$11</c:f>
              <c:strCache>
                <c:ptCount val="1"/>
                <c:pt idx="0">
                  <c:v>Kraj Vysočina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'5.2'!$B$11:$M$11</c:f>
              <c:numCache>
                <c:formatCode>#\ ##0.0</c:formatCode>
                <c:ptCount val="12"/>
                <c:pt idx="0">
                  <c:v>252.53862599999997</c:v>
                </c:pt>
                <c:pt idx="1">
                  <c:v>225.409696</c:v>
                </c:pt>
                <c:pt idx="2">
                  <c:v>175.27420200000006</c:v>
                </c:pt>
                <c:pt idx="3">
                  <c:v>108.96588000000001</c:v>
                </c:pt>
                <c:pt idx="4">
                  <c:v>81.359799999999993</c:v>
                </c:pt>
                <c:pt idx="5">
                  <c:v>39.681551999999996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66-47C3-BB64-4A2AA1CEB551}"/>
            </c:ext>
          </c:extLst>
        </c:ser>
        <c:ser>
          <c:idx val="5"/>
          <c:order val="5"/>
          <c:tx>
            <c:strRef>
              <c:f>'5.2'!$A$12</c:f>
              <c:strCache>
                <c:ptCount val="1"/>
                <c:pt idx="0">
                  <c:v>Královéhradecký kraj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'5.2'!$B$12:$M$12</c:f>
              <c:numCache>
                <c:formatCode>#\ ##0.0</c:formatCode>
                <c:ptCount val="12"/>
                <c:pt idx="0">
                  <c:v>388.72786700000012</c:v>
                </c:pt>
                <c:pt idx="1">
                  <c:v>353.47264899999999</c:v>
                </c:pt>
                <c:pt idx="2">
                  <c:v>295.69425699999999</c:v>
                </c:pt>
                <c:pt idx="3">
                  <c:v>206.84586899999999</c:v>
                </c:pt>
                <c:pt idx="4">
                  <c:v>181.65340600000002</c:v>
                </c:pt>
                <c:pt idx="5">
                  <c:v>111.088508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66-47C3-BB64-4A2AA1CEB551}"/>
            </c:ext>
          </c:extLst>
        </c:ser>
        <c:ser>
          <c:idx val="6"/>
          <c:order val="6"/>
          <c:tx>
            <c:strRef>
              <c:f>'5.2'!$A$13</c:f>
              <c:strCache>
                <c:ptCount val="1"/>
                <c:pt idx="0">
                  <c:v>Liberecký kraj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'5.2'!$B$13:$M$13</c:f>
              <c:numCache>
                <c:formatCode>#\ ##0.0</c:formatCode>
                <c:ptCount val="12"/>
                <c:pt idx="0">
                  <c:v>283.558268</c:v>
                </c:pt>
                <c:pt idx="1">
                  <c:v>257.52730099999991</c:v>
                </c:pt>
                <c:pt idx="2">
                  <c:v>201.577595</c:v>
                </c:pt>
                <c:pt idx="3">
                  <c:v>133.84944300000001</c:v>
                </c:pt>
                <c:pt idx="4">
                  <c:v>106.277185</c:v>
                </c:pt>
                <c:pt idx="5">
                  <c:v>46.576124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66-47C3-BB64-4A2AA1CEB551}"/>
            </c:ext>
          </c:extLst>
        </c:ser>
        <c:ser>
          <c:idx val="7"/>
          <c:order val="7"/>
          <c:tx>
            <c:strRef>
              <c:f>'5.2'!$A$14</c:f>
              <c:strCache>
                <c:ptCount val="1"/>
                <c:pt idx="0">
                  <c:v>Moravskoslezský kraj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'5.2'!$B$14:$M$14</c:f>
              <c:numCache>
                <c:formatCode>#\ ##0.0</c:formatCode>
                <c:ptCount val="12"/>
                <c:pt idx="0">
                  <c:v>1601.1247320000007</c:v>
                </c:pt>
                <c:pt idx="1">
                  <c:v>1484.1335959999997</c:v>
                </c:pt>
                <c:pt idx="2">
                  <c:v>1123.742947</c:v>
                </c:pt>
                <c:pt idx="3">
                  <c:v>714.18118299999969</c:v>
                </c:pt>
                <c:pt idx="4">
                  <c:v>627.18200699999989</c:v>
                </c:pt>
                <c:pt idx="5">
                  <c:v>310.86978999999991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66-47C3-BB64-4A2AA1CEB551}"/>
            </c:ext>
          </c:extLst>
        </c:ser>
        <c:ser>
          <c:idx val="8"/>
          <c:order val="8"/>
          <c:tx>
            <c:strRef>
              <c:f>'5.2'!$A$15</c:f>
              <c:strCache>
                <c:ptCount val="1"/>
                <c:pt idx="0">
                  <c:v>Olomoucký kraj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'5.2'!$B$15:$M$15</c:f>
              <c:numCache>
                <c:formatCode>#\ ##0.0</c:formatCode>
                <c:ptCount val="12"/>
                <c:pt idx="0">
                  <c:v>474.72785600000014</c:v>
                </c:pt>
                <c:pt idx="1">
                  <c:v>426.00800100000009</c:v>
                </c:pt>
                <c:pt idx="2">
                  <c:v>325.17528100000021</c:v>
                </c:pt>
                <c:pt idx="3">
                  <c:v>202.18878299999997</c:v>
                </c:pt>
                <c:pt idx="4">
                  <c:v>168.77439700000002</c:v>
                </c:pt>
                <c:pt idx="5">
                  <c:v>97.082953000000003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66-47C3-BB64-4A2AA1CEB551}"/>
            </c:ext>
          </c:extLst>
        </c:ser>
        <c:ser>
          <c:idx val="9"/>
          <c:order val="9"/>
          <c:tx>
            <c:strRef>
              <c:f>'5.2'!$A$16</c:f>
              <c:strCache>
                <c:ptCount val="1"/>
                <c:pt idx="0">
                  <c:v>Pardubický kraj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'5.2'!$B$16:$M$16</c:f>
              <c:numCache>
                <c:formatCode>#\ ##0.0</c:formatCode>
                <c:ptCount val="12"/>
                <c:pt idx="0">
                  <c:v>624.70113800000001</c:v>
                </c:pt>
                <c:pt idx="1">
                  <c:v>563.91127200000005</c:v>
                </c:pt>
                <c:pt idx="2">
                  <c:v>419.85130199999998</c:v>
                </c:pt>
                <c:pt idx="3">
                  <c:v>252.76682500000001</c:v>
                </c:pt>
                <c:pt idx="4">
                  <c:v>197.10343400000002</c:v>
                </c:pt>
                <c:pt idx="5">
                  <c:v>85.729376000000002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66-47C3-BB64-4A2AA1CEB551}"/>
            </c:ext>
          </c:extLst>
        </c:ser>
        <c:ser>
          <c:idx val="10"/>
          <c:order val="10"/>
          <c:tx>
            <c:strRef>
              <c:f>'5.2'!$A$17</c:f>
              <c:strCache>
                <c:ptCount val="1"/>
                <c:pt idx="0">
                  <c:v>Plzeňský kraj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'5.2'!$B$17:$M$17</c:f>
              <c:numCache>
                <c:formatCode>#\ ##0.0</c:formatCode>
                <c:ptCount val="12"/>
                <c:pt idx="0">
                  <c:v>619.76153000000045</c:v>
                </c:pt>
                <c:pt idx="1">
                  <c:v>565.44886399999996</c:v>
                </c:pt>
                <c:pt idx="2">
                  <c:v>436.27126400000009</c:v>
                </c:pt>
                <c:pt idx="3">
                  <c:v>287.43964099999994</c:v>
                </c:pt>
                <c:pt idx="4">
                  <c:v>204.69023699999997</c:v>
                </c:pt>
                <c:pt idx="5">
                  <c:v>108.26487300000001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66-47C3-BB64-4A2AA1CEB551}"/>
            </c:ext>
          </c:extLst>
        </c:ser>
        <c:ser>
          <c:idx val="11"/>
          <c:order val="11"/>
          <c:tx>
            <c:strRef>
              <c:f>'5.2'!$A$18</c:f>
              <c:strCache>
                <c:ptCount val="1"/>
                <c:pt idx="0">
                  <c:v>Středočeský kraj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'5.2'!$B$18:$M$18</c:f>
              <c:numCache>
                <c:formatCode>#\ ##0.0</c:formatCode>
                <c:ptCount val="12"/>
                <c:pt idx="0">
                  <c:v>2647.9849829999998</c:v>
                </c:pt>
                <c:pt idx="1">
                  <c:v>2446.359504</c:v>
                </c:pt>
                <c:pt idx="2">
                  <c:v>2022.9559409999993</c:v>
                </c:pt>
                <c:pt idx="3">
                  <c:v>1193.9222899999995</c:v>
                </c:pt>
                <c:pt idx="4">
                  <c:v>1006.2158539999996</c:v>
                </c:pt>
                <c:pt idx="5">
                  <c:v>689.60342700000024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66-47C3-BB64-4A2AA1CEB551}"/>
            </c:ext>
          </c:extLst>
        </c:ser>
        <c:ser>
          <c:idx val="12"/>
          <c:order val="12"/>
          <c:tx>
            <c:strRef>
              <c:f>'5.2'!$A$19</c:f>
              <c:strCache>
                <c:ptCount val="1"/>
                <c:pt idx="0">
                  <c:v>Ústecký kraj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'5.2'!$B$19:$M$19</c:f>
              <c:numCache>
                <c:formatCode>#\ ##0.0</c:formatCode>
                <c:ptCount val="12"/>
                <c:pt idx="0">
                  <c:v>1558.0949150000001</c:v>
                </c:pt>
                <c:pt idx="1">
                  <c:v>1442.3165649999999</c:v>
                </c:pt>
                <c:pt idx="2">
                  <c:v>1222.2912370000001</c:v>
                </c:pt>
                <c:pt idx="3">
                  <c:v>868.56826899999999</c:v>
                </c:pt>
                <c:pt idx="4">
                  <c:v>723.63586300000009</c:v>
                </c:pt>
                <c:pt idx="5">
                  <c:v>475.86664600000006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66-47C3-BB64-4A2AA1CEB551}"/>
            </c:ext>
          </c:extLst>
        </c:ser>
        <c:ser>
          <c:idx val="13"/>
          <c:order val="13"/>
          <c:tx>
            <c:strRef>
              <c:f>'5.2'!$A$20</c:f>
              <c:strCache>
                <c:ptCount val="1"/>
                <c:pt idx="0">
                  <c:v>Zlínský kraj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'5.2'!$B$20:$M$20</c:f>
              <c:numCache>
                <c:formatCode>#\ ##0.0</c:formatCode>
                <c:ptCount val="12"/>
                <c:pt idx="0">
                  <c:v>455.1115989999999</c:v>
                </c:pt>
                <c:pt idx="1">
                  <c:v>429.40011700000002</c:v>
                </c:pt>
                <c:pt idx="2">
                  <c:v>331.54247999999995</c:v>
                </c:pt>
                <c:pt idx="3">
                  <c:v>237.23930200000004</c:v>
                </c:pt>
                <c:pt idx="4">
                  <c:v>198.70468100000002</c:v>
                </c:pt>
                <c:pt idx="5">
                  <c:v>137.34143900000001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66-47C3-BB64-4A2AA1CEB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6155136"/>
        <c:axId val="222036352"/>
      </c:barChart>
      <c:catAx>
        <c:axId val="226155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2036352"/>
        <c:crosses val="autoZero"/>
        <c:auto val="1"/>
        <c:lblAlgn val="ctr"/>
        <c:lblOffset val="100"/>
        <c:noMultiLvlLbl val="0"/>
      </c:catAx>
      <c:valAx>
        <c:axId val="222036352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61551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B79-4CA2-89B6-E3E51F03F132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B79-4CA2-89B6-E3E51F03F132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B79-4CA2-89B6-E3E51F03F132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B79-4CA2-89B6-E3E51F03F132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B79-4CA2-89B6-E3E51F03F132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B79-4CA2-89B6-E3E51F03F132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B79-4CA2-89B6-E3E51F03F132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B79-4CA2-89B6-E3E51F03F132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B79-4CA2-89B6-E3E51F03F132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B79-4CA2-89B6-E3E51F03F132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B79-4CA2-89B6-E3E51F03F132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B79-4CA2-89B6-E3E51F03F132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B79-4CA2-89B6-E3E51F03F132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B79-4CA2-89B6-E3E51F03F132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B79-4CA2-89B6-E3E51F03F132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B79-4CA2-89B6-E3E51F03F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422046662238683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330476776411051E-2"/>
          <c:y val="0.25074902829200774"/>
          <c:w val="0.62603580707049966"/>
          <c:h val="0.584251156733399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'8.11'!$A$27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('8.11'!$B$27,'8.11'!$D$27,'8.11'!$F$27)</c:f>
              <c:numCache>
                <c:formatCode>#\ ##0.0</c:formatCode>
                <c:ptCount val="3"/>
                <c:pt idx="0">
                  <c:v>30478.718000000004</c:v>
                </c:pt>
                <c:pt idx="1">
                  <c:v>5035.1359999999995</c:v>
                </c:pt>
                <c:pt idx="2">
                  <c:v>3633.3730000000005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6-4D23-96EC-F6F7E8DB4875}"/>
            </c:ext>
          </c:extLst>
        </c:ser>
        <c:ser>
          <c:idx val="1"/>
          <c:order val="1"/>
          <c:tx>
            <c:strRef>
              <c:f>'8.11'!$A$28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('8.11'!$B$28,'8.11'!$D$28,'8.11'!$F$28)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6-4D23-96EC-F6F7E8DB4875}"/>
            </c:ext>
          </c:extLst>
        </c:ser>
        <c:ser>
          <c:idx val="2"/>
          <c:order val="2"/>
          <c:tx>
            <c:strRef>
              <c:f>'8.11'!$A$29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('8.11'!$B$29,'8.11'!$D$29,'8.11'!$F$29)</c:f>
              <c:numCache>
                <c:formatCode>#\ ##0.0</c:formatCode>
                <c:ptCount val="3"/>
                <c:pt idx="0">
                  <c:v>2420.4700000000003</c:v>
                </c:pt>
                <c:pt idx="1">
                  <c:v>143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6-4D23-96EC-F6F7E8DB4875}"/>
            </c:ext>
          </c:extLst>
        </c:ser>
        <c:ser>
          <c:idx val="3"/>
          <c:order val="3"/>
          <c:tx>
            <c:strRef>
              <c:f>'8.11'!$A$30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('8.11'!$B$30,'8.11'!$D$30,'8.11'!$F$30)</c:f>
              <c:numCache>
                <c:formatCode>#\ ##0.0</c:formatCode>
                <c:ptCount val="3"/>
                <c:pt idx="0">
                  <c:v>218.90299999999999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C6-4D23-96EC-F6F7E8DB4875}"/>
            </c:ext>
          </c:extLst>
        </c:ser>
        <c:ser>
          <c:idx val="4"/>
          <c:order val="4"/>
          <c:tx>
            <c:strRef>
              <c:f>'8.11'!$A$31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('8.11'!$B$31,'8.11'!$D$31,'8.11'!$F$31)</c:f>
              <c:numCache>
                <c:formatCode>#\ ##0.0</c:formatCode>
                <c:ptCount val="3"/>
                <c:pt idx="0">
                  <c:v>3470.453</c:v>
                </c:pt>
                <c:pt idx="1">
                  <c:v>1527.99</c:v>
                </c:pt>
                <c:pt idx="2">
                  <c:v>1036.3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C6-4D23-96EC-F6F7E8DB4875}"/>
            </c:ext>
          </c:extLst>
        </c:ser>
        <c:ser>
          <c:idx val="5"/>
          <c:order val="5"/>
          <c:tx>
            <c:strRef>
              <c:f>'8.11'!$A$32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('8.11'!$B$32,'8.11'!$D$32,'8.11'!$F$32)</c:f>
              <c:numCache>
                <c:formatCode>#\ ##0.0</c:formatCode>
                <c:ptCount val="3"/>
                <c:pt idx="0">
                  <c:v>123648.534</c:v>
                </c:pt>
                <c:pt idx="1">
                  <c:v>111017.77600000001</c:v>
                </c:pt>
                <c:pt idx="2">
                  <c:v>44470.071000000004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C6-4D23-96EC-F6F7E8DB4875}"/>
            </c:ext>
          </c:extLst>
        </c:ser>
        <c:ser>
          <c:idx val="6"/>
          <c:order val="6"/>
          <c:tx>
            <c:strRef>
              <c:f>'8.11'!$A$33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('8.11'!$B$33,'8.11'!$D$33,'8.11'!$F$33)</c:f>
              <c:numCache>
                <c:formatCode>#\ ##0.0</c:formatCode>
                <c:ptCount val="3"/>
                <c:pt idx="0">
                  <c:v>84891.254000000001</c:v>
                </c:pt>
                <c:pt idx="1">
                  <c:v>46327.264999999999</c:v>
                </c:pt>
                <c:pt idx="2">
                  <c:v>22444.965000000004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C6-4D23-96EC-F6F7E8DB4875}"/>
            </c:ext>
          </c:extLst>
        </c:ser>
        <c:ser>
          <c:idx val="7"/>
          <c:order val="7"/>
          <c:tx>
            <c:strRef>
              <c:f>'8.11'!$A$34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('8.11'!$B$34,'8.11'!$D$34,'8.11'!$F$34)</c:f>
              <c:numCache>
                <c:formatCode>#\ ##0.0</c:formatCode>
                <c:ptCount val="3"/>
                <c:pt idx="0">
                  <c:v>720.7</c:v>
                </c:pt>
                <c:pt idx="1">
                  <c:v>472.8</c:v>
                </c:pt>
                <c:pt idx="2">
                  <c:v>396.4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C6-4D23-96EC-F6F7E8DB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756672"/>
        <c:axId val="289758208"/>
      </c:barChart>
      <c:catAx>
        <c:axId val="28975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758208"/>
        <c:crosses val="autoZero"/>
        <c:auto val="1"/>
        <c:lblAlgn val="ctr"/>
        <c:lblOffset val="100"/>
        <c:noMultiLvlLbl val="0"/>
      </c:catAx>
      <c:valAx>
        <c:axId val="289758208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756672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'8.11'!$A$38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'8.11'!$B$38</c:f>
              <c:numCache>
                <c:formatCode>0.0%</c:formatCode>
                <c:ptCount val="1"/>
                <c:pt idx="0">
                  <c:v>2.6747093426063039E-2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D-45A2-930A-B491FF02B4EE}"/>
            </c:ext>
          </c:extLst>
        </c:ser>
        <c:ser>
          <c:idx val="1"/>
          <c:order val="1"/>
          <c:tx>
            <c:strRef>
              <c:f>'8.11'!$A$39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'8.11'!$B$39</c:f>
              <c:numCache>
                <c:formatCode>0.0%</c:formatCode>
                <c:ptCount val="1"/>
                <c:pt idx="0">
                  <c:v>3.6414574235136485E-2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D-45A2-930A-B491FF02B4EE}"/>
            </c:ext>
          </c:extLst>
        </c:ser>
        <c:ser>
          <c:idx val="2"/>
          <c:order val="2"/>
          <c:tx>
            <c:strRef>
              <c:f>'8.11'!$A$40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'8.11'!$B$40</c:f>
              <c:numCache>
                <c:formatCode>0.0%</c:formatCode>
                <c:ptCount val="1"/>
                <c:pt idx="0">
                  <c:v>4.8288100807259531E-2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D-45A2-930A-B491FF02B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781248"/>
        <c:axId val="289782784"/>
      </c:barChart>
      <c:catAx>
        <c:axId val="2897812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9782784"/>
        <c:crosses val="autoZero"/>
        <c:auto val="1"/>
        <c:lblAlgn val="ctr"/>
        <c:lblOffset val="100"/>
        <c:noMultiLvlLbl val="0"/>
      </c:catAx>
      <c:valAx>
        <c:axId val="289782784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9781248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6972914081748588"/>
          <c:w val="0.6452966372460005"/>
          <c:h val="0.275457989817501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7.4349038268442654E-4"/>
          <c:y val="1.334261455981760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'8.11'!$A$10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('8.11'!$B$10,'8.11'!$D$10,'8.11'!$F$10)</c:f>
              <c:numCache>
                <c:formatCode>#\ ##0.0</c:formatCode>
                <c:ptCount val="3"/>
                <c:pt idx="0">
                  <c:v>18005.983</c:v>
                </c:pt>
                <c:pt idx="1">
                  <c:v>84049.962</c:v>
                </c:pt>
                <c:pt idx="2">
                  <c:v>66191.747999999992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0-4775-A6CD-6C2849BD7E8A}"/>
            </c:ext>
          </c:extLst>
        </c:ser>
        <c:ser>
          <c:idx val="1"/>
          <c:order val="1"/>
          <c:tx>
            <c:strRef>
              <c:f>'8.11'!$A$11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('8.11'!$B$11,'8.11'!$D$11,'8.11'!$F$11)</c:f>
              <c:numCache>
                <c:formatCode>#\ ##0.0</c:formatCode>
                <c:ptCount val="3"/>
                <c:pt idx="0">
                  <c:v>4466.5929999999998</c:v>
                </c:pt>
                <c:pt idx="1">
                  <c:v>3366.84</c:v>
                </c:pt>
                <c:pt idx="2">
                  <c:v>2091.6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0-4775-A6CD-6C2849BD7E8A}"/>
            </c:ext>
          </c:extLst>
        </c:ser>
        <c:ser>
          <c:idx val="2"/>
          <c:order val="2"/>
          <c:tx>
            <c:strRef>
              <c:f>'8.11'!$A$12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('8.11'!$B$12,'8.11'!$D$12,'8.11'!$F$12)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0-4775-A6CD-6C2849BD7E8A}"/>
            </c:ext>
          </c:extLst>
        </c:ser>
        <c:ser>
          <c:idx val="3"/>
          <c:order val="3"/>
          <c:tx>
            <c:strRef>
              <c:f>'8.11'!$A$13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('8.11'!$B$13,'8.11'!$D$13,'8.11'!$F$13)</c:f>
              <c:numCache>
                <c:formatCode>#\ ##0.0</c:formatCode>
                <c:ptCount val="3"/>
                <c:pt idx="0">
                  <c:v>310.80900000000003</c:v>
                </c:pt>
                <c:pt idx="1">
                  <c:v>371.90600000000001</c:v>
                </c:pt>
                <c:pt idx="2">
                  <c:v>290.97300000000001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0-4775-A6CD-6C2849BD7E8A}"/>
            </c:ext>
          </c:extLst>
        </c:ser>
        <c:ser>
          <c:idx val="4"/>
          <c:order val="4"/>
          <c:tx>
            <c:strRef>
              <c:f>'8.11'!$A$14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('8.11'!$B$14,'8.11'!$D$14,'8.11'!$F$14)</c:f>
              <c:numCache>
                <c:formatCode>#\ ##0.0</c:formatCode>
                <c:ptCount val="3"/>
                <c:pt idx="0">
                  <c:v>80</c:v>
                </c:pt>
                <c:pt idx="1">
                  <c:v>75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30-4775-A6CD-6C2849BD7E8A}"/>
            </c:ext>
          </c:extLst>
        </c:ser>
        <c:ser>
          <c:idx val="5"/>
          <c:order val="5"/>
          <c:tx>
            <c:strRef>
              <c:f>'8.11'!$A$15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('8.11'!$B$15,'8.11'!$D$15,'8.11'!$F$15)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30-4775-A6CD-6C2849BD7E8A}"/>
            </c:ext>
          </c:extLst>
        </c:ser>
        <c:ser>
          <c:idx val="6"/>
          <c:order val="6"/>
          <c:tx>
            <c:strRef>
              <c:f>'8.11'!$A$16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('8.11'!$B$16,'8.11'!$D$16,'8.11'!$F$16)</c:f>
              <c:numCache>
                <c:formatCode>#\ ##0.0</c:formatCode>
                <c:ptCount val="3"/>
                <c:pt idx="0">
                  <c:v>193965.076</c:v>
                </c:pt>
                <c:pt idx="1">
                  <c:v>47577.584000000003</c:v>
                </c:pt>
                <c:pt idx="2">
                  <c:v>3323.973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30-4775-A6CD-6C2849BD7E8A}"/>
            </c:ext>
          </c:extLst>
        </c:ser>
        <c:ser>
          <c:idx val="7"/>
          <c:order val="7"/>
          <c:tx>
            <c:strRef>
              <c:f>'8.11'!$A$17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('8.11'!$B$17,'8.11'!$D$17,'8.11'!$F$17)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30-4775-A6CD-6C2849BD7E8A}"/>
            </c:ext>
          </c:extLst>
        </c:ser>
        <c:ser>
          <c:idx val="8"/>
          <c:order val="8"/>
          <c:tx>
            <c:strRef>
              <c:f>'8.11'!$A$18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('8.11'!$B$18,'8.11'!$D$18,'8.11'!$F$18)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30-4775-A6CD-6C2849BD7E8A}"/>
            </c:ext>
          </c:extLst>
        </c:ser>
        <c:ser>
          <c:idx val="9"/>
          <c:order val="9"/>
          <c:tx>
            <c:strRef>
              <c:f>'8.11'!$A$19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('8.11'!$B$19,'8.11'!$D$19,'8.11'!$F$19)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30-4775-A6CD-6C2849BD7E8A}"/>
            </c:ext>
          </c:extLst>
        </c:ser>
        <c:ser>
          <c:idx val="10"/>
          <c:order val="10"/>
          <c:tx>
            <c:strRef>
              <c:f>'8.11'!$A$20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('8.11'!$B$20,'8.11'!$D$20,'8.11'!$F$20)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30-4775-A6CD-6C2849BD7E8A}"/>
            </c:ext>
          </c:extLst>
        </c:ser>
        <c:ser>
          <c:idx val="11"/>
          <c:order val="11"/>
          <c:tx>
            <c:strRef>
              <c:f>'8.11'!$A$21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('8.11'!$B$21,'8.11'!$D$21,'8.11'!$F$21)</c:f>
              <c:numCache>
                <c:formatCode>#\ ##0.0</c:formatCode>
                <c:ptCount val="3"/>
                <c:pt idx="0">
                  <c:v>28862.153999999999</c:v>
                </c:pt>
                <c:pt idx="1">
                  <c:v>35869.976999999999</c:v>
                </c:pt>
                <c:pt idx="2">
                  <c:v>20309.808000000001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30-4775-A6CD-6C2849BD7E8A}"/>
            </c:ext>
          </c:extLst>
        </c:ser>
        <c:ser>
          <c:idx val="12"/>
          <c:order val="12"/>
          <c:tx>
            <c:strRef>
              <c:f>'8.11'!$A$22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('8.11'!$B$22,'8.11'!$D$22,'8.11'!$F$22)</c:f>
              <c:numCache>
                <c:formatCode>#\ ##0.0</c:formatCode>
                <c:ptCount val="3"/>
                <c:pt idx="0">
                  <c:v>17</c:v>
                </c:pt>
                <c:pt idx="1">
                  <c:v>20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30-4775-A6CD-6C2849BD7E8A}"/>
            </c:ext>
          </c:extLst>
        </c:ser>
        <c:ser>
          <c:idx val="13"/>
          <c:order val="13"/>
          <c:tx>
            <c:strRef>
              <c:f>'8.11'!$A$23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('8.11'!$B$23,'8.11'!$D$23,'8.11'!$F$23)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530-4775-A6CD-6C2849BD7E8A}"/>
            </c:ext>
          </c:extLst>
        </c:ser>
        <c:ser>
          <c:idx val="14"/>
          <c:order val="14"/>
          <c:tx>
            <c:strRef>
              <c:f>'8.11'!$A$24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('8.11'!$B$24,'8.11'!$D$24,'8.11'!$F$24)</c:f>
              <c:numCache>
                <c:formatCode>#\ ##0.0</c:formatCode>
                <c:ptCount val="3"/>
                <c:pt idx="0">
                  <c:v>39.845999999999997</c:v>
                </c:pt>
                <c:pt idx="1">
                  <c:v>28.023</c:v>
                </c:pt>
                <c:pt idx="2">
                  <c:v>23.190999999999999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30-4775-A6CD-6C2849BD7E8A}"/>
            </c:ext>
          </c:extLst>
        </c:ser>
        <c:ser>
          <c:idx val="15"/>
          <c:order val="15"/>
          <c:tx>
            <c:strRef>
              <c:f>'8.11'!$A$25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('8.11'!$B$25,'8.11'!$D$25,'8.11'!$F$25)</c:f>
              <c:numCache>
                <c:formatCode>#\ ##0.0</c:formatCode>
                <c:ptCount val="3"/>
                <c:pt idx="0">
                  <c:v>41692.18</c:v>
                </c:pt>
                <c:pt idx="1">
                  <c:v>33330.945000000007</c:v>
                </c:pt>
                <c:pt idx="2">
                  <c:v>15987.58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530-4775-A6CD-6C2849BD7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617408"/>
        <c:axId val="289618944"/>
      </c:barChart>
      <c:catAx>
        <c:axId val="2896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618944"/>
        <c:crosses val="autoZero"/>
        <c:auto val="1"/>
        <c:lblAlgn val="ctr"/>
        <c:lblOffset val="100"/>
        <c:noMultiLvlLbl val="0"/>
      </c:catAx>
      <c:valAx>
        <c:axId val="289618944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61740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C31-42C6-8F95-7606B71E6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C31-42C6-8F95-7606B71E6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C31-42C6-8F95-7606B71E6B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C31-42C6-8F95-7606B71E6B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C31-42C6-8F95-7606B71E6B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C31-42C6-8F95-7606B71E6BE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FC31-42C6-8F95-7606B71E6BE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FC31-42C6-8F95-7606B71E6BE5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FC31-42C6-8F95-7606B71E6BE5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FC31-42C6-8F95-7606B71E6B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FC31-42C6-8F95-7606B71E6B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FC31-42C6-8F95-7606B71E6B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FC31-42C6-8F95-7606B71E6B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FC31-42C6-8F95-7606B71E6B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FC31-42C6-8F95-7606B71E6BE5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FC31-42C6-8F95-7606B71E6BE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FC31-42C6-8F95-7606B71E6BE5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FC31-42C6-8F95-7606B71E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AE4-49DD-8DD0-BF2FD334776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AE4-49DD-8DD0-BF2FD334776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AE4-49DD-8DD0-BF2FD334776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AE4-49DD-8DD0-BF2FD334776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AE4-49DD-8DD0-BF2FD334776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AE4-49DD-8DD0-BF2FD334776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AE4-49DD-8DD0-BF2FD334776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AE4-49DD-8DD0-BF2FD334776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AE4-49DD-8DD0-BF2FD334776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AE4-49DD-8DD0-BF2FD334776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AE4-49DD-8DD0-BF2FD334776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AE4-49DD-8DD0-BF2FD334776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AE4-49DD-8DD0-BF2FD334776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AE4-49DD-8DD0-BF2FD334776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AE4-49DD-8DD0-BF2FD334776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AE4-49DD-8DD0-BF2FD334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095051511781730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999975598373637E-2"/>
          <c:y val="0.29248122646279789"/>
          <c:w val="0.58899387519178148"/>
          <c:h val="0.539426423186832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'8.12'!$A$28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('8.12'!$B$28,'8.12'!$D$28,'8.12'!$F$28)</c:f>
              <c:numCache>
                <c:formatCode>#\ ##0.0</c:formatCode>
                <c:ptCount val="3"/>
                <c:pt idx="0">
                  <c:v>239020.22500000001</c:v>
                </c:pt>
                <c:pt idx="1">
                  <c:v>205256.27500000002</c:v>
                </c:pt>
                <c:pt idx="2">
                  <c:v>215822.93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F-4AAF-B273-0CD73148B88E}"/>
            </c:ext>
          </c:extLst>
        </c:ser>
        <c:ser>
          <c:idx val="1"/>
          <c:order val="1"/>
          <c:tx>
            <c:strRef>
              <c:f>'8.12'!$A$29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('8.12'!$B$29,'8.12'!$D$29,'8.12'!$F$29)</c:f>
              <c:numCache>
                <c:formatCode>#\ ##0.0</c:formatCode>
                <c:ptCount val="3"/>
                <c:pt idx="0">
                  <c:v>206.2</c:v>
                </c:pt>
                <c:pt idx="1">
                  <c:v>166.965</c:v>
                </c:pt>
                <c:pt idx="2">
                  <c:v>63.484999999999999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F-4AAF-B273-0CD73148B88E}"/>
            </c:ext>
          </c:extLst>
        </c:ser>
        <c:ser>
          <c:idx val="2"/>
          <c:order val="2"/>
          <c:tx>
            <c:strRef>
              <c:f>'8.12'!$A$30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('8.12'!$B$30,'8.12'!$D$30,'8.12'!$F$30)</c:f>
              <c:numCache>
                <c:formatCode>#\ ##0.0</c:formatCode>
                <c:ptCount val="3"/>
                <c:pt idx="0">
                  <c:v>1637.2</c:v>
                </c:pt>
                <c:pt idx="1">
                  <c:v>1120.4000000000001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F-4AAF-B273-0CD73148B88E}"/>
            </c:ext>
          </c:extLst>
        </c:ser>
        <c:ser>
          <c:idx val="3"/>
          <c:order val="3"/>
          <c:tx>
            <c:strRef>
              <c:f>'8.12'!$A$31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('8.12'!$B$31,'8.12'!$D$31,'8.12'!$F$31)</c:f>
              <c:numCache>
                <c:formatCode>#\ ##0.0</c:formatCode>
                <c:ptCount val="3"/>
                <c:pt idx="0">
                  <c:v>51</c:v>
                </c:pt>
                <c:pt idx="1">
                  <c:v>30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F-4AAF-B273-0CD73148B88E}"/>
            </c:ext>
          </c:extLst>
        </c:ser>
        <c:ser>
          <c:idx val="4"/>
          <c:order val="4"/>
          <c:tx>
            <c:strRef>
              <c:f>'8.12'!$A$32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('8.12'!$B$32,'8.12'!$D$32,'8.12'!$F$32)</c:f>
              <c:numCache>
                <c:formatCode>#\ ##0.0</c:formatCode>
                <c:ptCount val="3"/>
                <c:pt idx="0">
                  <c:v>947.36900000000003</c:v>
                </c:pt>
                <c:pt idx="1">
                  <c:v>875.73800000000006</c:v>
                </c:pt>
                <c:pt idx="2">
                  <c:v>837.07500000000005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DF-4AAF-B273-0CD73148B88E}"/>
            </c:ext>
          </c:extLst>
        </c:ser>
        <c:ser>
          <c:idx val="5"/>
          <c:order val="5"/>
          <c:tx>
            <c:strRef>
              <c:f>'8.12'!$A$33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('8.12'!$B$33,'8.12'!$D$33,'8.12'!$F$33)</c:f>
              <c:numCache>
                <c:formatCode>#\ ##0.0</c:formatCode>
                <c:ptCount val="3"/>
                <c:pt idx="0">
                  <c:v>163210.58199999999</c:v>
                </c:pt>
                <c:pt idx="1">
                  <c:v>126473.12600000002</c:v>
                </c:pt>
                <c:pt idx="2">
                  <c:v>65946.391999999993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DF-4AAF-B273-0CD73148B88E}"/>
            </c:ext>
          </c:extLst>
        </c:ser>
        <c:ser>
          <c:idx val="6"/>
          <c:order val="6"/>
          <c:tx>
            <c:strRef>
              <c:f>'8.12'!$A$34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('8.12'!$B$34,'8.12'!$D$34,'8.12'!$F$34)</c:f>
              <c:numCache>
                <c:formatCode>#\ ##0.0</c:formatCode>
                <c:ptCount val="3"/>
                <c:pt idx="0">
                  <c:v>69504.187999999995</c:v>
                </c:pt>
                <c:pt idx="1">
                  <c:v>46563.507000000005</c:v>
                </c:pt>
                <c:pt idx="2">
                  <c:v>21882.310000000005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DF-4AAF-B273-0CD73148B88E}"/>
            </c:ext>
          </c:extLst>
        </c:ser>
        <c:ser>
          <c:idx val="7"/>
          <c:order val="7"/>
          <c:tx>
            <c:strRef>
              <c:f>'8.12'!$A$35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('8.12'!$B$35,'8.12'!$D$35,'8.12'!$F$35)</c:f>
              <c:numCache>
                <c:formatCode>#\ ##0.0</c:formatCode>
                <c:ptCount val="3"/>
                <c:pt idx="0">
                  <c:v>1148.1480000000001</c:v>
                </c:pt>
                <c:pt idx="1">
                  <c:v>725.16100000000006</c:v>
                </c:pt>
                <c:pt idx="2">
                  <c:v>619.1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DF-4AAF-B273-0CD73148B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162944"/>
        <c:axId val="290172928"/>
      </c:barChart>
      <c:catAx>
        <c:axId val="2901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172928"/>
        <c:crosses val="autoZero"/>
        <c:auto val="1"/>
        <c:lblAlgn val="ctr"/>
        <c:lblOffset val="100"/>
        <c:noMultiLvlLbl val="0"/>
      </c:catAx>
      <c:valAx>
        <c:axId val="290172928"/>
        <c:scaling>
          <c:orientation val="minMax"/>
          <c:max val="12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162944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1553002128805394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'8.12'!$A$38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'8.12'!$B$38</c:f>
              <c:numCache>
                <c:formatCode>0.0%</c:formatCode>
                <c:ptCount val="1"/>
                <c:pt idx="0">
                  <c:v>0.11748316854397313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6-46C0-A91E-7D3667508618}"/>
            </c:ext>
          </c:extLst>
        </c:ser>
        <c:ser>
          <c:idx val="1"/>
          <c:order val="1"/>
          <c:tx>
            <c:strRef>
              <c:f>'8.12'!$A$39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'8.12'!$B$39</c:f>
              <c:numCache>
                <c:formatCode>0.0%</c:formatCode>
                <c:ptCount val="1"/>
                <c:pt idx="0">
                  <c:v>0.15286541085478453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6-46C0-A91E-7D3667508618}"/>
            </c:ext>
          </c:extLst>
        </c:ser>
        <c:ser>
          <c:idx val="2"/>
          <c:order val="2"/>
          <c:tx>
            <c:strRef>
              <c:f>'8.12'!$A$40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'8.12'!$B$40</c:f>
              <c:numCache>
                <c:formatCode>0.0%</c:formatCode>
                <c:ptCount val="1"/>
                <c:pt idx="0">
                  <c:v>0.23241397772875688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6-46C0-A91E-7D3667508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0195712"/>
        <c:axId val="290209792"/>
      </c:barChart>
      <c:catAx>
        <c:axId val="290195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90209792"/>
        <c:crosses val="autoZero"/>
        <c:auto val="1"/>
        <c:lblAlgn val="ctr"/>
        <c:lblOffset val="100"/>
        <c:noMultiLvlLbl val="0"/>
      </c:catAx>
      <c:valAx>
        <c:axId val="29020979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90195712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5512807259673831"/>
          <c:w val="0.64728171500523457"/>
          <c:h val="0.2448719274032616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2947773685037055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'8.12'!$A$10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('8.12'!$B$10,'8.12'!$D$10,'8.12'!$F$10)</c:f>
              <c:numCache>
                <c:formatCode>#\ ##0.0</c:formatCode>
                <c:ptCount val="3"/>
                <c:pt idx="0">
                  <c:v>121582.814</c:v>
                </c:pt>
                <c:pt idx="1">
                  <c:v>125767.76499999998</c:v>
                </c:pt>
                <c:pt idx="2">
                  <c:v>63434.832999999999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2-4281-A4C1-DC17004EBD29}"/>
            </c:ext>
          </c:extLst>
        </c:ser>
        <c:ser>
          <c:idx val="1"/>
          <c:order val="1"/>
          <c:tx>
            <c:strRef>
              <c:f>'8.12'!$A$11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('8.12'!$B$11,'8.12'!$D$11,'8.12'!$F$11)</c:f>
              <c:numCache>
                <c:formatCode>#\ ##0.0</c:formatCode>
                <c:ptCount val="3"/>
                <c:pt idx="0">
                  <c:v>3272.7020000000002</c:v>
                </c:pt>
                <c:pt idx="1">
                  <c:v>3352.087</c:v>
                </c:pt>
                <c:pt idx="2">
                  <c:v>2858.7339999999999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92-4281-A4C1-DC17004EBD29}"/>
            </c:ext>
          </c:extLst>
        </c:ser>
        <c:ser>
          <c:idx val="2"/>
          <c:order val="2"/>
          <c:tx>
            <c:strRef>
              <c:f>'8.12'!$A$12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('8.12'!$B$12,'8.12'!$D$12,'8.12'!$F$12)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92-4281-A4C1-DC17004EBD29}"/>
            </c:ext>
          </c:extLst>
        </c:ser>
        <c:ser>
          <c:idx val="3"/>
          <c:order val="3"/>
          <c:tx>
            <c:strRef>
              <c:f>'8.12'!$A$13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('8.12'!$B$13,'8.12'!$D$13,'8.12'!$F$13)</c:f>
              <c:numCache>
                <c:formatCode>#\ ##0.0</c:formatCode>
                <c:ptCount val="3"/>
                <c:pt idx="0">
                  <c:v>2672.7669999999998</c:v>
                </c:pt>
                <c:pt idx="1">
                  <c:v>1221.1220000000001</c:v>
                </c:pt>
                <c:pt idx="2">
                  <c:v>2081.319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92-4281-A4C1-DC17004EBD29}"/>
            </c:ext>
          </c:extLst>
        </c:ser>
        <c:ser>
          <c:idx val="4"/>
          <c:order val="4"/>
          <c:tx>
            <c:strRef>
              <c:f>'8.12'!$A$14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('8.12'!$B$14,'8.12'!$D$14,'8.12'!$F$14)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92-4281-A4C1-DC17004EBD29}"/>
            </c:ext>
          </c:extLst>
        </c:ser>
        <c:ser>
          <c:idx val="5"/>
          <c:order val="5"/>
          <c:tx>
            <c:strRef>
              <c:f>'8.12'!$A$15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('8.12'!$B$15,'8.12'!$D$15,'8.12'!$F$15)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92-4281-A4C1-DC17004EBD29}"/>
            </c:ext>
          </c:extLst>
        </c:ser>
        <c:ser>
          <c:idx val="6"/>
          <c:order val="6"/>
          <c:tx>
            <c:strRef>
              <c:f>'8.12'!$A$16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('8.12'!$B$16,'8.12'!$D$16,'8.12'!$F$16)</c:f>
              <c:numCache>
                <c:formatCode>#\ ##0.0</c:formatCode>
                <c:ptCount val="3"/>
                <c:pt idx="0">
                  <c:v>745695.88199999998</c:v>
                </c:pt>
                <c:pt idx="1">
                  <c:v>588001.10600000003</c:v>
                </c:pt>
                <c:pt idx="2">
                  <c:v>295065.174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92-4281-A4C1-DC17004EBD29}"/>
            </c:ext>
          </c:extLst>
        </c:ser>
        <c:ser>
          <c:idx val="7"/>
          <c:order val="7"/>
          <c:tx>
            <c:strRef>
              <c:f>'8.12'!$A$17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('8.12'!$B$17,'8.12'!$D$17,'8.12'!$F$17)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92-4281-A4C1-DC17004EBD29}"/>
            </c:ext>
          </c:extLst>
        </c:ser>
        <c:ser>
          <c:idx val="8"/>
          <c:order val="8"/>
          <c:tx>
            <c:strRef>
              <c:f>'8.12'!$A$18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('8.12'!$B$18,'8.12'!$D$18,'8.12'!$F$18)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92-4281-A4C1-DC17004EBD29}"/>
            </c:ext>
          </c:extLst>
        </c:ser>
        <c:ser>
          <c:idx val="9"/>
          <c:order val="9"/>
          <c:tx>
            <c:strRef>
              <c:f>'8.12'!$A$19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('8.12'!$B$19,'8.12'!$D$19,'8.12'!$F$19)</c:f>
              <c:numCache>
                <c:formatCode>#\ ##0.0</c:formatCode>
                <c:ptCount val="3"/>
                <c:pt idx="0">
                  <c:v>40588</c:v>
                </c:pt>
                <c:pt idx="1">
                  <c:v>64416</c:v>
                </c:pt>
                <c:pt idx="2">
                  <c:v>73311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92-4281-A4C1-DC17004EBD29}"/>
            </c:ext>
          </c:extLst>
        </c:ser>
        <c:ser>
          <c:idx val="10"/>
          <c:order val="10"/>
          <c:tx>
            <c:strRef>
              <c:f>'8.12'!$A$20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('8.12'!$B$20,'8.12'!$D$20,'8.12'!$F$20)</c:f>
              <c:numCache>
                <c:formatCode>#\ ##0.0</c:formatCode>
                <c:ptCount val="3"/>
                <c:pt idx="0">
                  <c:v>616.54399999999998</c:v>
                </c:pt>
                <c:pt idx="1">
                  <c:v>645.88599999999997</c:v>
                </c:pt>
                <c:pt idx="2">
                  <c:v>251.114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92-4281-A4C1-DC17004EBD29}"/>
            </c:ext>
          </c:extLst>
        </c:ser>
        <c:ser>
          <c:idx val="11"/>
          <c:order val="11"/>
          <c:tx>
            <c:strRef>
              <c:f>'8.12'!$A$21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('8.12'!$B$21,'8.12'!$D$21,'8.12'!$F$21)</c:f>
              <c:numCache>
                <c:formatCode>#\ ##0.0</c:formatCode>
                <c:ptCount val="3"/>
                <c:pt idx="0">
                  <c:v>7766</c:v>
                </c:pt>
                <c:pt idx="1">
                  <c:v>5332</c:v>
                </c:pt>
                <c:pt idx="2">
                  <c:v>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92-4281-A4C1-DC17004EBD29}"/>
            </c:ext>
          </c:extLst>
        </c:ser>
        <c:ser>
          <c:idx val="12"/>
          <c:order val="12"/>
          <c:tx>
            <c:strRef>
              <c:f>'8.12'!$A$22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('8.12'!$B$22,'8.12'!$D$22,'8.12'!$F$22)</c:f>
              <c:numCache>
                <c:formatCode>#\ ##0.0</c:formatCode>
                <c:ptCount val="3"/>
                <c:pt idx="0">
                  <c:v>22830.35</c:v>
                </c:pt>
                <c:pt idx="1">
                  <c:v>26283.47</c:v>
                </c:pt>
                <c:pt idx="2">
                  <c:v>39963.160000000003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92-4281-A4C1-DC17004EBD29}"/>
            </c:ext>
          </c:extLst>
        </c:ser>
        <c:ser>
          <c:idx val="13"/>
          <c:order val="13"/>
          <c:tx>
            <c:strRef>
              <c:f>'8.12'!$A$23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('8.12'!$B$23,'8.12'!$D$23,'8.12'!$F$23)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D92-4281-A4C1-DC17004EBD29}"/>
            </c:ext>
          </c:extLst>
        </c:ser>
        <c:ser>
          <c:idx val="14"/>
          <c:order val="14"/>
          <c:tx>
            <c:strRef>
              <c:f>'8.12'!$A$24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('8.12'!$B$24,'8.12'!$D$24,'8.12'!$F$24)</c:f>
              <c:numCache>
                <c:formatCode>#\ ##0.0</c:formatCode>
                <c:ptCount val="3"/>
                <c:pt idx="0">
                  <c:v>1162.5940000000001</c:v>
                </c:pt>
                <c:pt idx="1">
                  <c:v>925.19100000000003</c:v>
                </c:pt>
                <c:pt idx="2">
                  <c:v>2400.203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92-4281-A4C1-DC17004EBD29}"/>
            </c:ext>
          </c:extLst>
        </c:ser>
        <c:ser>
          <c:idx val="15"/>
          <c:order val="15"/>
          <c:tx>
            <c:strRef>
              <c:f>'8.12'!$A$25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('8.12'!$B$25,'8.12'!$D$25,'8.12'!$F$25)</c:f>
              <c:numCache>
                <c:formatCode>#\ ##0.0</c:formatCode>
                <c:ptCount val="3"/>
                <c:pt idx="0">
                  <c:v>247734.63699999999</c:v>
                </c:pt>
                <c:pt idx="1">
                  <c:v>190271.22699999998</c:v>
                </c:pt>
                <c:pt idx="2">
                  <c:v>204411.88999999996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92-4281-A4C1-DC17004EB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913088"/>
        <c:axId val="289914880"/>
      </c:barChart>
      <c:catAx>
        <c:axId val="28991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914880"/>
        <c:crosses val="autoZero"/>
        <c:auto val="1"/>
        <c:lblAlgn val="ctr"/>
        <c:lblOffset val="100"/>
        <c:noMultiLvlLbl val="0"/>
      </c:catAx>
      <c:valAx>
        <c:axId val="289914880"/>
        <c:scaling>
          <c:orientation val="minMax"/>
          <c:max val="12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913088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83C-448A-A657-8685270857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83C-448A-A657-8685270857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83C-448A-A657-8685270857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83C-448A-A657-8685270857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383C-448A-A657-8685270857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383C-448A-A657-8685270857E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383C-448A-A657-8685270857E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383C-448A-A657-8685270857EA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383C-448A-A657-8685270857EA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383C-448A-A657-8685270857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383C-448A-A657-8685270857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383C-448A-A657-8685270857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383C-448A-A657-8685270857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383C-448A-A657-8685270857E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383C-448A-A657-8685270857EA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383C-448A-A657-8685270857E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383C-448A-A657-8685270857EA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383C-448A-A657-868527085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'5.2'!$O$7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'5.2'!$P$7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881-4992-8822-015BC78A9487}"/>
            </c:ext>
          </c:extLst>
        </c:ser>
        <c:ser>
          <c:idx val="1"/>
          <c:order val="1"/>
          <c:tx>
            <c:strRef>
              <c:f>'5.2'!$O$8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'5.2'!$P$8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881-4992-8822-015BC78A9487}"/>
            </c:ext>
          </c:extLst>
        </c:ser>
        <c:ser>
          <c:idx val="2"/>
          <c:order val="2"/>
          <c:tx>
            <c:strRef>
              <c:f>'5.2'!$O$9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'5.2'!$P$9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881-4992-8822-015BC78A9487}"/>
            </c:ext>
          </c:extLst>
        </c:ser>
        <c:ser>
          <c:idx val="3"/>
          <c:order val="3"/>
          <c:tx>
            <c:strRef>
              <c:f>'5.2'!$O$10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'5.2'!$P$10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881-4992-8822-015BC78A9487}"/>
            </c:ext>
          </c:extLst>
        </c:ser>
        <c:ser>
          <c:idx val="4"/>
          <c:order val="4"/>
          <c:tx>
            <c:strRef>
              <c:f>'5.2'!$O$11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'5.2'!$P$11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881-4992-8822-015BC78A9487}"/>
            </c:ext>
          </c:extLst>
        </c:ser>
        <c:ser>
          <c:idx val="5"/>
          <c:order val="5"/>
          <c:tx>
            <c:strRef>
              <c:f>'5.2'!$O$12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'5.2'!$P$12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881-4992-8822-015BC78A9487}"/>
            </c:ext>
          </c:extLst>
        </c:ser>
        <c:ser>
          <c:idx val="6"/>
          <c:order val="6"/>
          <c:tx>
            <c:strRef>
              <c:f>'5.2'!$O$13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'5.2'!$P$13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881-4992-8822-015BC78A9487}"/>
            </c:ext>
          </c:extLst>
        </c:ser>
        <c:ser>
          <c:idx val="7"/>
          <c:order val="7"/>
          <c:tx>
            <c:strRef>
              <c:f>'5.2'!$O$14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'5.2'!$P$14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881-4992-8822-015BC78A9487}"/>
            </c:ext>
          </c:extLst>
        </c:ser>
        <c:ser>
          <c:idx val="8"/>
          <c:order val="8"/>
          <c:tx>
            <c:strRef>
              <c:f>'5.2'!$O$15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'5.2'!$P$15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881-4992-8822-015BC78A9487}"/>
            </c:ext>
          </c:extLst>
        </c:ser>
        <c:ser>
          <c:idx val="9"/>
          <c:order val="9"/>
          <c:tx>
            <c:strRef>
              <c:f>'5.2'!$O$16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'5.2'!$P$16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881-4992-8822-015BC78A9487}"/>
            </c:ext>
          </c:extLst>
        </c:ser>
        <c:ser>
          <c:idx val="10"/>
          <c:order val="10"/>
          <c:tx>
            <c:strRef>
              <c:f>'5.2'!$O$17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'5.2'!$P$17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881-4992-8822-015BC78A9487}"/>
            </c:ext>
          </c:extLst>
        </c:ser>
        <c:ser>
          <c:idx val="11"/>
          <c:order val="11"/>
          <c:tx>
            <c:strRef>
              <c:f>'5.2'!$O$18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'5.2'!$P$18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881-4992-8822-015BC78A9487}"/>
            </c:ext>
          </c:extLst>
        </c:ser>
        <c:ser>
          <c:idx val="12"/>
          <c:order val="12"/>
          <c:tx>
            <c:strRef>
              <c:f>'5.2'!$O$19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'5.2'!$P$19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881-4992-8822-015BC78A9487}"/>
            </c:ext>
          </c:extLst>
        </c:ser>
        <c:ser>
          <c:idx val="13"/>
          <c:order val="13"/>
          <c:tx>
            <c:strRef>
              <c:f>'5.2'!$O$20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'5.2'!$P$6</c:f>
              <c:numCache>
                <c:formatCode>General</c:formatCode>
                <c:ptCount val="1"/>
              </c:numCache>
            </c:numRef>
          </c:cat>
          <c:val>
            <c:numRef>
              <c:f>'5.2'!$P$20</c:f>
              <c:numCache>
                <c:formatCode>#\ ##0.0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881-4992-8822-015BC78A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242560"/>
        <c:axId val="226244096"/>
      </c:barChart>
      <c:catAx>
        <c:axId val="226242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244096"/>
        <c:crosses val="autoZero"/>
        <c:auto val="1"/>
        <c:lblAlgn val="ctr"/>
        <c:lblOffset val="100"/>
        <c:noMultiLvlLbl val="0"/>
      </c:catAx>
      <c:valAx>
        <c:axId val="226244096"/>
        <c:scaling>
          <c:orientation val="minMax"/>
        </c:scaling>
        <c:delete val="1"/>
        <c:axPos val="l"/>
        <c:numFmt formatCode="#\ ##0.0" sourceLinked="1"/>
        <c:majorTickMark val="out"/>
        <c:minorTickMark val="none"/>
        <c:tickLblPos val="nextTo"/>
        <c:crossAx val="226242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7142857142857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D71-470A-BD04-2EF80EA2F797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D71-470A-BD04-2EF80EA2F797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D71-470A-BD04-2EF80EA2F797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D71-470A-BD04-2EF80EA2F797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D71-470A-BD04-2EF80EA2F797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D71-470A-BD04-2EF80EA2F797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D71-470A-BD04-2EF80EA2F797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D71-470A-BD04-2EF80EA2F797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2D71-470A-BD04-2EF80EA2F797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2D71-470A-BD04-2EF80EA2F797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2D71-470A-BD04-2EF80EA2F797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2D71-470A-BD04-2EF80EA2F797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2D71-470A-BD04-2EF80EA2F797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2D71-470A-BD04-2EF80EA2F797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2D71-470A-BD04-2EF80EA2F797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2D71-470A-BD04-2EF80EA2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9457994814478474E-4"/>
          <c:y val="1.52075774448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881076928623928E-2"/>
          <c:y val="0.24384722882835361"/>
          <c:w val="0.56601702853467917"/>
          <c:h val="0.587699514948137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'8.13'!$A$27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('8.13'!$B$27,'8.13'!$D$27,'8.13'!$F$27)</c:f>
              <c:numCache>
                <c:formatCode>#\ ##0.0</c:formatCode>
                <c:ptCount val="3"/>
                <c:pt idx="0">
                  <c:v>293665.13099999994</c:v>
                </c:pt>
                <c:pt idx="1">
                  <c:v>281079.59600000002</c:v>
                </c:pt>
                <c:pt idx="2">
                  <c:v>225322.55499999996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D6-4B2A-9094-E970C7D48315}"/>
            </c:ext>
          </c:extLst>
        </c:ser>
        <c:ser>
          <c:idx val="1"/>
          <c:order val="1"/>
          <c:tx>
            <c:strRef>
              <c:f>'8.13'!$A$28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('8.13'!$B$28,'8.13'!$D$28,'8.13'!$F$28)</c:f>
              <c:numCache>
                <c:formatCode>#\ ##0.0</c:formatCode>
                <c:ptCount val="3"/>
                <c:pt idx="0">
                  <c:v>31445.84</c:v>
                </c:pt>
                <c:pt idx="1">
                  <c:v>23521.891</c:v>
                </c:pt>
                <c:pt idx="2">
                  <c:v>8318.4060000000009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D6-4B2A-9094-E970C7D48315}"/>
            </c:ext>
          </c:extLst>
        </c:ser>
        <c:ser>
          <c:idx val="2"/>
          <c:order val="2"/>
          <c:tx>
            <c:strRef>
              <c:f>'8.13'!$A$29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('8.13'!$B$29,'8.13'!$D$29,'8.13'!$F$29)</c:f>
              <c:numCache>
                <c:formatCode>#\ ##0.0</c:formatCode>
                <c:ptCount val="3"/>
                <c:pt idx="0">
                  <c:v>10303.491</c:v>
                </c:pt>
                <c:pt idx="1">
                  <c:v>4192.0339999999997</c:v>
                </c:pt>
                <c:pt idx="2">
                  <c:v>881.53000000000009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D6-4B2A-9094-E970C7D48315}"/>
            </c:ext>
          </c:extLst>
        </c:ser>
        <c:ser>
          <c:idx val="3"/>
          <c:order val="3"/>
          <c:tx>
            <c:strRef>
              <c:f>'8.13'!$A$30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('8.13'!$B$30,'8.13'!$D$30,'8.13'!$F$30)</c:f>
              <c:numCache>
                <c:formatCode>#\ ##0.0</c:formatCode>
                <c:ptCount val="3"/>
                <c:pt idx="0">
                  <c:v>460.73200000000003</c:v>
                </c:pt>
                <c:pt idx="1">
                  <c:v>215.20400000000001</c:v>
                </c:pt>
                <c:pt idx="2">
                  <c:v>21.28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D6-4B2A-9094-E970C7D48315}"/>
            </c:ext>
          </c:extLst>
        </c:ser>
        <c:ser>
          <c:idx val="4"/>
          <c:order val="4"/>
          <c:tx>
            <c:strRef>
              <c:f>'8.13'!$A$31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('8.13'!$B$31,'8.13'!$D$31,'8.13'!$F$31)</c:f>
              <c:numCache>
                <c:formatCode>#\ ##0.0</c:formatCode>
                <c:ptCount val="3"/>
                <c:pt idx="0">
                  <c:v>20029.030000000002</c:v>
                </c:pt>
                <c:pt idx="1">
                  <c:v>13211.28</c:v>
                </c:pt>
                <c:pt idx="2">
                  <c:v>7461.2699999999995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D6-4B2A-9094-E970C7D48315}"/>
            </c:ext>
          </c:extLst>
        </c:ser>
        <c:ser>
          <c:idx val="5"/>
          <c:order val="5"/>
          <c:tx>
            <c:strRef>
              <c:f>'8.13'!$A$32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('8.13'!$B$32,'8.13'!$D$32,'8.13'!$F$32)</c:f>
              <c:numCache>
                <c:formatCode>#\ ##0.0</c:formatCode>
                <c:ptCount val="3"/>
                <c:pt idx="0">
                  <c:v>270234.37499999994</c:v>
                </c:pt>
                <c:pt idx="1">
                  <c:v>194900.80100000004</c:v>
                </c:pt>
                <c:pt idx="2">
                  <c:v>96913.274999999994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6-4B2A-9094-E970C7D48315}"/>
            </c:ext>
          </c:extLst>
        </c:ser>
        <c:ser>
          <c:idx val="6"/>
          <c:order val="6"/>
          <c:tx>
            <c:strRef>
              <c:f>'8.13'!$A$33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('8.13'!$B$33,'8.13'!$D$33,'8.13'!$F$33)</c:f>
              <c:numCache>
                <c:formatCode>#\ ##0.0</c:formatCode>
                <c:ptCount val="3"/>
                <c:pt idx="0">
                  <c:v>113869.13400000001</c:v>
                </c:pt>
                <c:pt idx="1">
                  <c:v>75727.672000000006</c:v>
                </c:pt>
                <c:pt idx="2">
                  <c:v>35373.750999999989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D6-4B2A-9094-E970C7D48315}"/>
            </c:ext>
          </c:extLst>
        </c:ser>
        <c:ser>
          <c:idx val="7"/>
          <c:order val="7"/>
          <c:tx>
            <c:strRef>
              <c:f>'8.13'!$A$34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('8.13'!$B$34,'8.13'!$D$34,'8.13'!$F$34)</c:f>
              <c:numCache>
                <c:formatCode>#\ ##0.0</c:formatCode>
                <c:ptCount val="3"/>
                <c:pt idx="0">
                  <c:v>11529.295</c:v>
                </c:pt>
                <c:pt idx="1">
                  <c:v>7230.4439999999995</c:v>
                </c:pt>
                <c:pt idx="2">
                  <c:v>3647.4050000000002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D6-4B2A-9094-E970C7D4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9430528"/>
        <c:axId val="289436416"/>
      </c:barChart>
      <c:catAx>
        <c:axId val="2894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436416"/>
        <c:crosses val="autoZero"/>
        <c:auto val="1"/>
        <c:lblAlgn val="ctr"/>
        <c:lblOffset val="100"/>
        <c:noMultiLvlLbl val="0"/>
      </c:catAx>
      <c:valAx>
        <c:axId val="289436416"/>
        <c:scaling>
          <c:orientation val="minMax"/>
          <c:max val="10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9430528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'8.13'!$A$38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'8.13'!$B$38</c:f>
              <c:numCache>
                <c:formatCode>0.0%</c:formatCode>
                <c:ptCount val="1"/>
                <c:pt idx="0">
                  <c:v>0.3045735538265012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4-4F37-874A-FF5326A516FF}"/>
            </c:ext>
          </c:extLst>
        </c:ser>
        <c:ser>
          <c:idx val="1"/>
          <c:order val="1"/>
          <c:tx>
            <c:strRef>
              <c:f>'8.13'!$A$39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'8.13'!$B$39</c:f>
              <c:numCache>
                <c:formatCode>0.0%</c:formatCode>
                <c:ptCount val="1"/>
                <c:pt idx="0">
                  <c:v>0.25731611418567762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4-4F37-874A-FF5326A516FF}"/>
            </c:ext>
          </c:extLst>
        </c:ser>
        <c:ser>
          <c:idx val="2"/>
          <c:order val="2"/>
          <c:tx>
            <c:strRef>
              <c:f>'8.13'!$A$40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'8.13'!$B$40</c:f>
              <c:numCache>
                <c:formatCode>0.0%</c:formatCode>
                <c:ptCount val="1"/>
                <c:pt idx="0">
                  <c:v>0.16632925260969117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4-4F37-874A-FF5326A51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9471488"/>
        <c:axId val="294978304"/>
      </c:barChart>
      <c:catAx>
        <c:axId val="289471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94978304"/>
        <c:crosses val="autoZero"/>
        <c:auto val="1"/>
        <c:lblAlgn val="ctr"/>
        <c:lblOffset val="100"/>
        <c:noMultiLvlLbl val="0"/>
      </c:catAx>
      <c:valAx>
        <c:axId val="294978304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9471488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3.5170029179910689E-2"/>
          <c:y val="0.68656067189358461"/>
          <c:w val="0.67681072653033092"/>
          <c:h val="0.25710734034402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rgbClr val="23306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</a:p>
        </c:rich>
      </c:tx>
      <c:layout>
        <c:manualLayout>
          <c:xMode val="edge"/>
          <c:yMode val="edge"/>
          <c:x val="3.8962443294197343E-4"/>
          <c:y val="2.7113986074206831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'8.13'!$A$10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('8.13'!$B$10,'8.13'!$D$10,'8.13'!$F$10)</c:f>
              <c:numCache>
                <c:formatCode>#\ ##0.0</c:formatCode>
                <c:ptCount val="3"/>
                <c:pt idx="0">
                  <c:v>150823.75599999996</c:v>
                </c:pt>
                <c:pt idx="1">
                  <c:v>143674.541</c:v>
                </c:pt>
                <c:pt idx="2">
                  <c:v>125707.876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D-4903-B777-01BAE80F00BB}"/>
            </c:ext>
          </c:extLst>
        </c:ser>
        <c:ser>
          <c:idx val="1"/>
          <c:order val="1"/>
          <c:tx>
            <c:strRef>
              <c:f>'8.13'!$A$11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('8.13'!$B$11,'8.13'!$D$11,'8.13'!$F$11)</c:f>
              <c:numCache>
                <c:formatCode>#\ ##0.0</c:formatCode>
                <c:ptCount val="3"/>
                <c:pt idx="0">
                  <c:v>924.27499999999986</c:v>
                </c:pt>
                <c:pt idx="1">
                  <c:v>1535.904</c:v>
                </c:pt>
                <c:pt idx="2">
                  <c:v>942.46600000000001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D-4903-B777-01BAE80F00BB}"/>
            </c:ext>
          </c:extLst>
        </c:ser>
        <c:ser>
          <c:idx val="2"/>
          <c:order val="2"/>
          <c:tx>
            <c:strRef>
              <c:f>'8.13'!$A$12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('8.13'!$B$12,'8.13'!$D$12,'8.13'!$F$12)</c:f>
              <c:numCache>
                <c:formatCode>#\ ##0.0</c:formatCode>
                <c:ptCount val="3"/>
                <c:pt idx="0">
                  <c:v>0</c:v>
                </c:pt>
                <c:pt idx="1">
                  <c:v>80.36</c:v>
                </c:pt>
                <c:pt idx="2">
                  <c:v>104.04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1D-4903-B777-01BAE80F00BB}"/>
            </c:ext>
          </c:extLst>
        </c:ser>
        <c:ser>
          <c:idx val="3"/>
          <c:order val="3"/>
          <c:tx>
            <c:strRef>
              <c:f>'8.13'!$A$13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('8.13'!$B$13,'8.13'!$D$13,'8.13'!$F$13)</c:f>
              <c:numCache>
                <c:formatCode>#\ ##0.0</c:formatCode>
                <c:ptCount val="3"/>
                <c:pt idx="0">
                  <c:v>76.097999999999999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1D-4903-B777-01BAE80F00BB}"/>
            </c:ext>
          </c:extLst>
        </c:ser>
        <c:ser>
          <c:idx val="4"/>
          <c:order val="4"/>
          <c:tx>
            <c:strRef>
              <c:f>'8.13'!$A$14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('8.13'!$B$14,'8.13'!$D$14,'8.13'!$F$14)</c:f>
              <c:numCache>
                <c:formatCode>#\ ##0.0</c:formatCode>
                <c:ptCount val="3"/>
                <c:pt idx="0">
                  <c:v>229</c:v>
                </c:pt>
                <c:pt idx="1">
                  <c:v>360.8</c:v>
                </c:pt>
                <c:pt idx="2">
                  <c:v>262.39999999999998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1D-4903-B777-01BAE80F00BB}"/>
            </c:ext>
          </c:extLst>
        </c:ser>
        <c:ser>
          <c:idx val="5"/>
          <c:order val="5"/>
          <c:tx>
            <c:strRef>
              <c:f>'8.13'!$A$15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('8.13'!$B$15,'8.13'!$D$15,'8.13'!$F$15)</c:f>
              <c:numCache>
                <c:formatCode>#\ ##0.0</c:formatCode>
                <c:ptCount val="3"/>
                <c:pt idx="0">
                  <c:v>179</c:v>
                </c:pt>
                <c:pt idx="1">
                  <c:v>12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1D-4903-B777-01BAE80F00BB}"/>
            </c:ext>
          </c:extLst>
        </c:ser>
        <c:ser>
          <c:idx val="6"/>
          <c:order val="6"/>
          <c:tx>
            <c:strRef>
              <c:f>'8.13'!$A$16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('8.13'!$B$16,'8.13'!$D$16,'8.13'!$F$16)</c:f>
              <c:numCache>
                <c:formatCode>#\ ##0.0</c:formatCode>
                <c:ptCount val="3"/>
                <c:pt idx="0">
                  <c:v>643026.25299999991</c:v>
                </c:pt>
                <c:pt idx="1">
                  <c:v>485894.42200000002</c:v>
                </c:pt>
                <c:pt idx="2">
                  <c:v>282481.125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1D-4903-B777-01BAE80F00BB}"/>
            </c:ext>
          </c:extLst>
        </c:ser>
        <c:ser>
          <c:idx val="7"/>
          <c:order val="7"/>
          <c:tx>
            <c:strRef>
              <c:f>'8.13'!$A$17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('8.13'!$B$17,'8.13'!$D$17,'8.13'!$F$17)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1D-4903-B777-01BAE80F00BB}"/>
            </c:ext>
          </c:extLst>
        </c:ser>
        <c:ser>
          <c:idx val="8"/>
          <c:order val="8"/>
          <c:tx>
            <c:strRef>
              <c:f>'8.13'!$A$18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('8.13'!$B$18,'8.13'!$D$18,'8.13'!$F$18)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1D-4903-B777-01BAE80F00BB}"/>
            </c:ext>
          </c:extLst>
        </c:ser>
        <c:ser>
          <c:idx val="9"/>
          <c:order val="9"/>
          <c:tx>
            <c:strRef>
              <c:f>'8.13'!$A$19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('8.13'!$B$19,'8.13'!$D$19,'8.13'!$F$19)</c:f>
              <c:numCache>
                <c:formatCode>#\ ##0.0</c:formatCode>
                <c:ptCount val="3"/>
                <c:pt idx="0">
                  <c:v>202</c:v>
                </c:pt>
                <c:pt idx="1">
                  <c:v>77.83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1D-4903-B777-01BAE80F00BB}"/>
            </c:ext>
          </c:extLst>
        </c:ser>
        <c:ser>
          <c:idx val="10"/>
          <c:order val="10"/>
          <c:tx>
            <c:strRef>
              <c:f>'8.13'!$A$20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('8.13'!$B$20,'8.13'!$D$20,'8.13'!$F$20)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1D-4903-B777-01BAE80F00BB}"/>
            </c:ext>
          </c:extLst>
        </c:ser>
        <c:ser>
          <c:idx val="11"/>
          <c:order val="11"/>
          <c:tx>
            <c:strRef>
              <c:f>'8.13'!$A$21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('8.13'!$B$21,'8.13'!$D$21,'8.13'!$F$21)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1D-4903-B777-01BAE80F00BB}"/>
            </c:ext>
          </c:extLst>
        </c:ser>
        <c:ser>
          <c:idx val="12"/>
          <c:order val="12"/>
          <c:tx>
            <c:strRef>
              <c:f>'8.13'!$A$22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('8.13'!$B$22,'8.13'!$D$22,'8.13'!$F$22)</c:f>
              <c:numCache>
                <c:formatCode>#\ ##0.0</c:formatCode>
                <c:ptCount val="3"/>
                <c:pt idx="0">
                  <c:v>6555</c:v>
                </c:pt>
                <c:pt idx="1">
                  <c:v>15008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1D-4903-B777-01BAE80F00BB}"/>
            </c:ext>
          </c:extLst>
        </c:ser>
        <c:ser>
          <c:idx val="13"/>
          <c:order val="13"/>
          <c:tx>
            <c:strRef>
              <c:f>'8.13'!$A$23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('8.13'!$B$23,'8.13'!$D$23,'8.13'!$F$23)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B1D-4903-B777-01BAE80F00BB}"/>
            </c:ext>
          </c:extLst>
        </c:ser>
        <c:ser>
          <c:idx val="14"/>
          <c:order val="14"/>
          <c:tx>
            <c:strRef>
              <c:f>'8.13'!$A$24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('8.13'!$B$24,'8.13'!$D$24,'8.13'!$F$24)</c:f>
              <c:numCache>
                <c:formatCode>#\ ##0.0</c:formatCode>
                <c:ptCount val="3"/>
                <c:pt idx="0">
                  <c:v>108.467</c:v>
                </c:pt>
                <c:pt idx="1">
                  <c:v>106.908</c:v>
                </c:pt>
                <c:pt idx="2">
                  <c:v>51.762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1D-4903-B777-01BAE80F00BB}"/>
            </c:ext>
          </c:extLst>
        </c:ser>
        <c:ser>
          <c:idx val="15"/>
          <c:order val="15"/>
          <c:tx>
            <c:strRef>
              <c:f>'8.13'!$A$25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'8.13'!$C$38:$E$38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('8.13'!$B$25,'8.13'!$D$25,'8.13'!$F$25)</c:f>
              <c:numCache>
                <c:formatCode>#\ ##0.0</c:formatCode>
                <c:ptCount val="3"/>
                <c:pt idx="0">
                  <c:v>66444.420000000013</c:v>
                </c:pt>
                <c:pt idx="1">
                  <c:v>76885.097999999998</c:v>
                </c:pt>
                <c:pt idx="2">
                  <c:v>66303.976999999999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1D-4903-B777-01BAE80F0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626560"/>
        <c:axId val="290640640"/>
      </c:barChart>
      <c:catAx>
        <c:axId val="29062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640640"/>
        <c:crosses val="autoZero"/>
        <c:auto val="1"/>
        <c:lblAlgn val="ctr"/>
        <c:lblOffset val="100"/>
        <c:noMultiLvlLbl val="0"/>
      </c:catAx>
      <c:valAx>
        <c:axId val="290640640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6265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A53F-43EA-A72D-3385B610C0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A53F-43EA-A72D-3385B610C0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A53F-43EA-A72D-3385B610C0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53F-43EA-A72D-3385B610C0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A53F-43EA-A72D-3385B610C0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A53F-43EA-A72D-3385B610C0F9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A53F-43EA-A72D-3385B610C0F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A53F-43EA-A72D-3385B610C0F9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A53F-43EA-A72D-3385B610C0F9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A53F-43EA-A72D-3385B610C0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A53F-43EA-A72D-3385B610C0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A53F-43EA-A72D-3385B610C0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A53F-43EA-A72D-3385B610C0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A53F-43EA-A72D-3385B610C0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A53F-43EA-A72D-3385B610C0F9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A53F-43EA-A72D-3385B610C0F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A53F-43EA-A72D-3385B610C0F9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A53F-43EA-A72D-3385B610C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BE9-4063-BACE-DA2BF54FD16D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BE9-4063-BACE-DA2BF54FD16D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6BE9-4063-BACE-DA2BF54FD16D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6BE9-4063-BACE-DA2BF54FD16D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6BE9-4063-BACE-DA2BF54FD16D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6BE9-4063-BACE-DA2BF54FD16D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6BE9-4063-BACE-DA2BF54FD16D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6BE9-4063-BACE-DA2BF54FD16D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6BE9-4063-BACE-DA2BF54FD16D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6BE9-4063-BACE-DA2BF54FD16D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6BE9-4063-BACE-DA2BF54FD16D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6BE9-4063-BACE-DA2BF54FD16D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6BE9-4063-BACE-DA2BF54FD16D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6BE9-4063-BACE-DA2BF54FD16D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6BE9-4063-BACE-DA2BF54FD16D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6BE9-4063-BACE-DA2BF54FD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tx2"/>
                </a:solidFill>
              </a:rPr>
              <a:t>sektorů</a:t>
            </a:r>
            <a:r>
              <a:rPr lang="cs-CZ" sz="1000" baseline="0">
                <a:solidFill>
                  <a:schemeClr val="tx2"/>
                </a:solidFill>
              </a:rPr>
              <a:t> národního hospodářství</a:t>
            </a:r>
            <a:r>
              <a:rPr lang="cs-CZ" sz="1000">
                <a:solidFill>
                  <a:schemeClr val="tx2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3.829237481687461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2909980291895035E-2"/>
          <c:y val="0.24863628410085103"/>
          <c:w val="0.62054784332341095"/>
          <c:h val="0.560954426151276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'8.14'!$A$27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('8.14'!$B$27,'8.14'!$D$27,'8.14'!$F$27)</c:f>
              <c:numCache>
                <c:formatCode>#\ ##0.0</c:formatCode>
                <c:ptCount val="3"/>
                <c:pt idx="0">
                  <c:v>112635.976</c:v>
                </c:pt>
                <c:pt idx="1">
                  <c:v>105889.03599999999</c:v>
                </c:pt>
                <c:pt idx="2">
                  <c:v>90572.941999999995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B1B-BCC9-AFDE24F83B76}"/>
            </c:ext>
          </c:extLst>
        </c:ser>
        <c:ser>
          <c:idx val="1"/>
          <c:order val="1"/>
          <c:tx>
            <c:strRef>
              <c:f>'8.14'!$A$28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('8.14'!$B$28,'8.14'!$D$28,'8.14'!$F$28)</c:f>
              <c:numCache>
                <c:formatCode>#\ ##0.0</c:formatCode>
                <c:ptCount val="3"/>
                <c:pt idx="0">
                  <c:v>47.12</c:v>
                </c:pt>
                <c:pt idx="1">
                  <c:v>27.5</c:v>
                </c:pt>
                <c:pt idx="2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B1B-BCC9-AFDE24F83B76}"/>
            </c:ext>
          </c:extLst>
        </c:ser>
        <c:ser>
          <c:idx val="2"/>
          <c:order val="2"/>
          <c:tx>
            <c:strRef>
              <c:f>'8.14'!$A$29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('8.14'!$B$29,'8.14'!$D$29,'8.14'!$F$29)</c:f>
              <c:numCache>
                <c:formatCode>#\ ##0.0</c:formatCode>
                <c:ptCount val="3"/>
                <c:pt idx="0">
                  <c:v>926.71</c:v>
                </c:pt>
                <c:pt idx="1">
                  <c:v>401.15</c:v>
                </c:pt>
                <c:pt idx="2">
                  <c:v>165.15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9-4B1B-BCC9-AFDE24F83B76}"/>
            </c:ext>
          </c:extLst>
        </c:ser>
        <c:ser>
          <c:idx val="3"/>
          <c:order val="3"/>
          <c:tx>
            <c:strRef>
              <c:f>'8.14'!$A$30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('8.14'!$B$30,'8.14'!$D$30,'8.14'!$F$30)</c:f>
              <c:numCache>
                <c:formatCode>#\ ##0.0</c:formatCode>
                <c:ptCount val="3"/>
                <c:pt idx="0">
                  <c:v>673.43000000000006</c:v>
                </c:pt>
                <c:pt idx="1">
                  <c:v>230.36099999999999</c:v>
                </c:pt>
                <c:pt idx="2">
                  <c:v>137.53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99-4B1B-BCC9-AFDE24F83B76}"/>
            </c:ext>
          </c:extLst>
        </c:ser>
        <c:ser>
          <c:idx val="4"/>
          <c:order val="4"/>
          <c:tx>
            <c:strRef>
              <c:f>'8.14'!$A$31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('8.14'!$B$31,'8.14'!$D$31,'8.14'!$F$31)</c:f>
              <c:numCache>
                <c:formatCode>#\ ##0.0</c:formatCode>
                <c:ptCount val="3"/>
                <c:pt idx="0">
                  <c:v>947.92000000000007</c:v>
                </c:pt>
                <c:pt idx="1">
                  <c:v>916.31</c:v>
                </c:pt>
                <c:pt idx="2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99-4B1B-BCC9-AFDE24F83B76}"/>
            </c:ext>
          </c:extLst>
        </c:ser>
        <c:ser>
          <c:idx val="5"/>
          <c:order val="5"/>
          <c:tx>
            <c:strRef>
              <c:f>'8.14'!$A$32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('8.14'!$B$32,'8.14'!$D$32,'8.14'!$F$32)</c:f>
              <c:numCache>
                <c:formatCode>#\ ##0.0</c:formatCode>
                <c:ptCount val="3"/>
                <c:pt idx="0">
                  <c:v>82521.94</c:v>
                </c:pt>
                <c:pt idx="1">
                  <c:v>65266.943000000007</c:v>
                </c:pt>
                <c:pt idx="2">
                  <c:v>29916.181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99-4B1B-BCC9-AFDE24F83B76}"/>
            </c:ext>
          </c:extLst>
        </c:ser>
        <c:ser>
          <c:idx val="6"/>
          <c:order val="6"/>
          <c:tx>
            <c:strRef>
              <c:f>'8.14'!$A$33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('8.14'!$B$33,'8.14'!$D$33,'8.14'!$F$33)</c:f>
              <c:numCache>
                <c:formatCode>#\ ##0.0</c:formatCode>
                <c:ptCount val="3"/>
                <c:pt idx="0">
                  <c:v>31649.718999999997</c:v>
                </c:pt>
                <c:pt idx="1">
                  <c:v>19121.419000000002</c:v>
                </c:pt>
                <c:pt idx="2">
                  <c:v>9421.2690000000002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99-4B1B-BCC9-AFDE24F83B76}"/>
            </c:ext>
          </c:extLst>
        </c:ser>
        <c:ser>
          <c:idx val="7"/>
          <c:order val="7"/>
          <c:tx>
            <c:strRef>
              <c:f>'8.14'!$A$34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('8.14'!$B$34,'8.14'!$D$34,'8.14'!$F$34)</c:f>
              <c:numCache>
                <c:formatCode>#\ ##0.0</c:formatCode>
                <c:ptCount val="3"/>
                <c:pt idx="0">
                  <c:v>118.551</c:v>
                </c:pt>
                <c:pt idx="1">
                  <c:v>23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99-4B1B-BCC9-AFDE24F83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84426240"/>
        <c:axId val="284427776"/>
      </c:barChart>
      <c:catAx>
        <c:axId val="2844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427776"/>
        <c:crosses val="autoZero"/>
        <c:auto val="1"/>
        <c:lblAlgn val="ctr"/>
        <c:lblOffset val="100"/>
        <c:noMultiLvlLbl val="0"/>
      </c:catAx>
      <c:valAx>
        <c:axId val="284427776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8442624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94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592781633521109E-2"/>
          <c:y val="0.27588277344330603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'8.14'!$A$38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'8.14'!$B$38</c:f>
              <c:numCache>
                <c:formatCode>0.0%</c:formatCode>
                <c:ptCount val="1"/>
                <c:pt idx="0">
                  <c:v>3.3061789533939352E-2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C-4FB2-83B0-E06802AF94F6}"/>
            </c:ext>
          </c:extLst>
        </c:ser>
        <c:ser>
          <c:idx val="1"/>
          <c:order val="1"/>
          <c:tx>
            <c:strRef>
              <c:f>'8.14'!$A$39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'8.14'!$B$39</c:f>
              <c:numCache>
                <c:formatCode>0.0%</c:formatCode>
                <c:ptCount val="1"/>
                <c:pt idx="0">
                  <c:v>4.8093924734979782E-2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C-4FB2-83B0-E06802AF94F6}"/>
            </c:ext>
          </c:extLst>
        </c:ser>
        <c:ser>
          <c:idx val="2"/>
          <c:order val="2"/>
          <c:tx>
            <c:strRef>
              <c:f>'8.14'!$A$40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'8.14'!$B$40</c:f>
              <c:numCache>
                <c:formatCode>0.0%</c:formatCode>
                <c:ptCount val="1"/>
                <c:pt idx="0">
                  <c:v>4.6107771932983342E-2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C-4FB2-83B0-E06802AF9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471296"/>
        <c:axId val="284472832"/>
      </c:barChart>
      <c:catAx>
        <c:axId val="2844712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84472832"/>
        <c:crosses val="autoZero"/>
        <c:auto val="1"/>
        <c:lblAlgn val="ctr"/>
        <c:lblOffset val="100"/>
        <c:noMultiLvlLbl val="0"/>
      </c:catAx>
      <c:valAx>
        <c:axId val="284472832"/>
        <c:scaling>
          <c:orientation val="minMax"/>
          <c:max val="0.30000000000000004"/>
          <c:min val="0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471296"/>
        <c:crosses val="max"/>
        <c:crossBetween val="between"/>
        <c:majorUnit val="0.1"/>
      </c:valAx>
    </c:plotArea>
    <c:legend>
      <c:legendPos val="b"/>
      <c:layout>
        <c:manualLayout>
          <c:xMode val="edge"/>
          <c:yMode val="edge"/>
          <c:x val="1.5162396231415507E-3"/>
          <c:y val="0.76406173692914925"/>
          <c:w val="0.65737346283491216"/>
          <c:h val="0.23593826307085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>
                <a:solidFill>
                  <a:schemeClr val="tx2"/>
                </a:solidFill>
              </a:defRPr>
            </a:pPr>
            <a:r>
              <a:rPr lang="cs-CZ" sz="1000" b="1" i="0" baseline="0">
                <a:solidFill>
                  <a:srgbClr val="23306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Dodávky tepla podle paliv (GJ)</a:t>
            </a:r>
            <a:endParaRPr lang="cs-CZ" sz="1000">
              <a:solidFill>
                <a:srgbClr val="23306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2.8085811307106494E-3"/>
          <c:y val="2.8891280065699226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'8.14'!$A$10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15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('8.14'!$B$10,'8.14'!$D$10,'8.14'!$F$10)</c:f>
              <c:numCache>
                <c:formatCode>#\ ##0.0</c:formatCode>
                <c:ptCount val="3"/>
                <c:pt idx="0">
                  <c:v>64339.036</c:v>
                </c:pt>
                <c:pt idx="1">
                  <c:v>47438.167999999998</c:v>
                </c:pt>
                <c:pt idx="2">
                  <c:v>29645.669000000002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C-45C0-93EE-DC9598E52E86}"/>
            </c:ext>
          </c:extLst>
        </c:ser>
        <c:ser>
          <c:idx val="1"/>
          <c:order val="1"/>
          <c:tx>
            <c:strRef>
              <c:f>'8.14'!$A$11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A6588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('8.14'!$B$11,'8.14'!$D$11,'8.14'!$F$11)</c:f>
              <c:numCache>
                <c:formatCode>#\ ##0.0</c:formatCode>
                <c:ptCount val="3"/>
                <c:pt idx="0">
                  <c:v>1122.23</c:v>
                </c:pt>
                <c:pt idx="1">
                  <c:v>443.33</c:v>
                </c:pt>
                <c:pt idx="2">
                  <c:v>238.58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C-45C0-93EE-DC9598E52E86}"/>
            </c:ext>
          </c:extLst>
        </c:ser>
        <c:ser>
          <c:idx val="2"/>
          <c:order val="2"/>
          <c:tx>
            <c:strRef>
              <c:f>'8.14'!$A$12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8B0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('8.14'!$B$12,'8.14'!$D$12,'8.14'!$F$12)</c:f>
              <c:numCache>
                <c:formatCode>#\ ##0.0</c:formatCode>
                <c:ptCount val="3"/>
                <c:pt idx="0">
                  <c:v>6467.12</c:v>
                </c:pt>
                <c:pt idx="1">
                  <c:v>1908.02</c:v>
                </c:pt>
                <c:pt idx="2">
                  <c:v>379.18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FC-45C0-93EE-DC9598E52E86}"/>
            </c:ext>
          </c:extLst>
        </c:ser>
        <c:ser>
          <c:idx val="3"/>
          <c:order val="3"/>
          <c:tx>
            <c:strRef>
              <c:f>'8.14'!$A$13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rgbClr val="C8CBD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('8.14'!$B$13,'8.14'!$D$13,'8.14'!$F$13)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FC-45C0-93EE-DC9598E52E86}"/>
            </c:ext>
          </c:extLst>
        </c:ser>
        <c:ser>
          <c:idx val="4"/>
          <c:order val="4"/>
          <c:tx>
            <c:strRef>
              <c:f>'8.14'!$A$14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rgbClr val="E02C1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('8.14'!$B$14,'8.14'!$D$14,'8.14'!$F$14)</c:f>
              <c:numCache>
                <c:formatCode>#\ ##0.0</c:formatCode>
                <c:ptCount val="3"/>
                <c:pt idx="0">
                  <c:v>293</c:v>
                </c:pt>
                <c:pt idx="1">
                  <c:v>221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FC-45C0-93EE-DC9598E52E86}"/>
            </c:ext>
          </c:extLst>
        </c:ser>
        <c:ser>
          <c:idx val="5"/>
          <c:order val="5"/>
          <c:tx>
            <c:strRef>
              <c:f>'8.14'!$A$15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rgbClr val="E86158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('8.14'!$B$15,'8.14'!$D$15,'8.14'!$F$15)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FC-45C0-93EE-DC9598E52E86}"/>
            </c:ext>
          </c:extLst>
        </c:ser>
        <c:ser>
          <c:idx val="6"/>
          <c:order val="6"/>
          <c:tx>
            <c:strRef>
              <c:f>'8.14'!$A$16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('8.14'!$B$16,'8.14'!$D$16,'8.14'!$F$16)</c:f>
              <c:numCache>
                <c:formatCode>#\ ##0.0</c:formatCode>
                <c:ptCount val="3"/>
                <c:pt idx="0">
                  <c:v>81899.769</c:v>
                </c:pt>
                <c:pt idx="1">
                  <c:v>83287.964999999997</c:v>
                </c:pt>
                <c:pt idx="2">
                  <c:v>39020.125999999997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FC-45C0-93EE-DC9598E52E86}"/>
            </c:ext>
          </c:extLst>
        </c:ser>
        <c:ser>
          <c:idx val="7"/>
          <c:order val="7"/>
          <c:tx>
            <c:strRef>
              <c:f>'8.14'!$A$17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('8.14'!$B$17,'8.14'!$D$17,'8.14'!$F$17)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FC-45C0-93EE-DC9598E52E86}"/>
            </c:ext>
          </c:extLst>
        </c:ser>
        <c:ser>
          <c:idx val="8"/>
          <c:order val="8"/>
          <c:tx>
            <c:strRef>
              <c:f>'8.14'!$A$18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262626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('8.14'!$B$18,'8.14'!$D$18,'8.14'!$F$18)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FC-45C0-93EE-DC9598E52E86}"/>
            </c:ext>
          </c:extLst>
        </c:ser>
        <c:ser>
          <c:idx val="9"/>
          <c:order val="9"/>
          <c:tx>
            <c:strRef>
              <c:f>'8.14'!$A$19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('8.14'!$B$19,'8.14'!$D$19,'8.14'!$F$19)</c:f>
              <c:numCache>
                <c:formatCode>#\ ##0.0</c:formatCode>
                <c:ptCount val="3"/>
                <c:pt idx="0">
                  <c:v>614</c:v>
                </c:pt>
                <c:pt idx="1">
                  <c:v>1934</c:v>
                </c:pt>
                <c:pt idx="2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FC-45C0-93EE-DC9598E52E86}"/>
            </c:ext>
          </c:extLst>
        </c:ser>
        <c:ser>
          <c:idx val="10"/>
          <c:order val="10"/>
          <c:tx>
            <c:strRef>
              <c:f>'8.14'!$A$20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('8.14'!$B$20,'8.14'!$D$20,'8.14'!$F$20)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FC-45C0-93EE-DC9598E52E86}"/>
            </c:ext>
          </c:extLst>
        </c:ser>
        <c:ser>
          <c:idx val="11"/>
          <c:order val="11"/>
          <c:tx>
            <c:strRef>
              <c:f>'8.14'!$A$21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('8.14'!$B$21,'8.14'!$D$21,'8.14'!$F$21)</c:f>
              <c:numCache>
                <c:formatCode>#\ ##0.0</c:formatCode>
                <c:ptCount val="3"/>
                <c:pt idx="0">
                  <c:v>2493.5</c:v>
                </c:pt>
                <c:pt idx="1">
                  <c:v>2330.3000000000002</c:v>
                </c:pt>
                <c:pt idx="2">
                  <c:v>1354.7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FC-45C0-93EE-DC9598E52E86}"/>
            </c:ext>
          </c:extLst>
        </c:ser>
        <c:ser>
          <c:idx val="12"/>
          <c:order val="12"/>
          <c:tx>
            <c:strRef>
              <c:f>'8.14'!$A$22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rgbClr val="23315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('8.14'!$B$22,'8.14'!$D$22,'8.14'!$F$22)</c:f>
              <c:numCache>
                <c:formatCode>#\ ##0.0</c:formatCode>
                <c:ptCount val="3"/>
                <c:pt idx="0">
                  <c:v>14288</c:v>
                </c:pt>
                <c:pt idx="1">
                  <c:v>8704</c:v>
                </c:pt>
                <c:pt idx="2">
                  <c:v>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FC-45C0-93EE-DC9598E52E86}"/>
            </c:ext>
          </c:extLst>
        </c:ser>
        <c:ser>
          <c:idx val="13"/>
          <c:order val="13"/>
          <c:tx>
            <c:strRef>
              <c:f>'8.14'!$A$23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rgbClr val="E02C1F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('8.14'!$B$23,'8.14'!$D$23,'8.14'!$F$23)</c:f>
              <c:numCache>
                <c:formatCode>#\ ##0.0</c:formatCode>
                <c:ptCount val="3"/>
                <c:pt idx="0">
                  <c:v>48.533999999999999</c:v>
                </c:pt>
                <c:pt idx="1">
                  <c:v>36.134</c:v>
                </c:pt>
                <c:pt idx="2">
                  <c:v>50.732999999999997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FC-45C0-93EE-DC9598E52E86}"/>
            </c:ext>
          </c:extLst>
        </c:ser>
        <c:ser>
          <c:idx val="14"/>
          <c:order val="14"/>
          <c:tx>
            <c:strRef>
              <c:f>'8.14'!$A$24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rgbClr val="5A658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('8.14'!$B$24,'8.14'!$D$24,'8.14'!$F$24)</c:f>
              <c:numCache>
                <c:formatCode>#\ ##0.0</c:formatCode>
                <c:ptCount val="3"/>
                <c:pt idx="0">
                  <c:v>44.65</c:v>
                </c:pt>
                <c:pt idx="1">
                  <c:v>30.36</c:v>
                </c:pt>
                <c:pt idx="2">
                  <c:v>102.82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EFC-45C0-93EE-DC9598E52E86}"/>
            </c:ext>
          </c:extLst>
        </c:ser>
        <c:ser>
          <c:idx val="15"/>
          <c:order val="15"/>
          <c:tx>
            <c:strRef>
              <c:f>'8.14'!$A$25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8"/>
              </a:fgClr>
              <a:bgClr>
                <a:sysClr val="window" lastClr="FFFFFF"/>
              </a:bgClr>
            </a:pattFill>
          </c:spPr>
          <c:invertIfNegative val="0"/>
          <c:cat>
            <c:strRef>
              <c:f>'8.14'!$C$38:$E$38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('8.14'!$B$25,'8.14'!$D$25,'8.14'!$F$25)</c:f>
              <c:numCache>
                <c:formatCode>#\ ##0.0</c:formatCode>
                <c:ptCount val="3"/>
                <c:pt idx="0">
                  <c:v>65629.463000000003</c:v>
                </c:pt>
                <c:pt idx="1">
                  <c:v>52371.403999999988</c:v>
                </c:pt>
                <c:pt idx="2">
                  <c:v>59331.631000000001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FC-45C0-93EE-DC9598E52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0467840"/>
        <c:axId val="290469376"/>
      </c:barChart>
      <c:catAx>
        <c:axId val="29046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469376"/>
        <c:crosses val="autoZero"/>
        <c:auto val="1"/>
        <c:lblAlgn val="ctr"/>
        <c:lblOffset val="100"/>
        <c:noMultiLvlLbl val="0"/>
      </c:catAx>
      <c:valAx>
        <c:axId val="29046937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0467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FBD0-42E5-B52B-A07C1DB43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BD0-42E5-B52B-A07C1DB43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BD0-42E5-B52B-A07C1DB43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BD0-42E5-B52B-A07C1DB437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9-FBD0-42E5-B52B-A07C1DB437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B-FBD0-42E5-B52B-A07C1DB437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D-FBD0-42E5-B52B-A07C1DB437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F-FBD0-42E5-B52B-A07C1DB43778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0-FBD0-42E5-B52B-A07C1DB43778}"/>
            </c:ext>
          </c:extLst>
        </c:ser>
        <c:ser>
          <c:idx val="2"/>
          <c:order val="1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12-FBD0-42E5-B52B-A07C1DB43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4-FBD0-42E5-B52B-A07C1DB43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16-FBD0-42E5-B52B-A07C1DB43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8-FBD0-42E5-B52B-A07C1DB4377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1A-FBD0-42E5-B52B-A07C1DB437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1C-FBD0-42E5-B52B-A07C1DB437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1E-FBD0-42E5-B52B-A07C1DB437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20-FBD0-42E5-B52B-A07C1DB43778}"/>
              </c:ext>
            </c:extLst>
          </c:dPt>
          <c:cat>
            <c:numRef>
              <c:f>'8.5'!$O$27:$O$34</c:f>
              <c:numCache>
                <c:formatCode>#\ ##0.0</c:formatCode>
                <c:ptCount val="8"/>
              </c:numCache>
            </c:numRef>
          </c:cat>
          <c:val>
            <c:numRef>
              <c:f>'8.5'!$J$27:$J$34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FBD0-42E5-B52B-A07C1DB4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v krajích ČR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TJ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8.7522858821926803E-4"/>
          <c:y val="1.94125685426714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474996437257108E-2"/>
          <c:y val="0.10191598484902524"/>
          <c:w val="0.93207800450719913"/>
          <c:h val="0.826969305722988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'5.3'!$A$5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'5.3'!$B$5:$O$5</c:f>
              <c:numCache>
                <c:formatCode>#\ ##0.0</c:formatCode>
                <c:ptCount val="14"/>
                <c:pt idx="0">
                  <c:v>0</c:v>
                </c:pt>
                <c:pt idx="1">
                  <c:v>297.30181400000009</c:v>
                </c:pt>
                <c:pt idx="2">
                  <c:v>78.106759999999994</c:v>
                </c:pt>
                <c:pt idx="3">
                  <c:v>76.592936000000023</c:v>
                </c:pt>
                <c:pt idx="4">
                  <c:v>103.72419500000001</c:v>
                </c:pt>
                <c:pt idx="5">
                  <c:v>215.55284999999998</c:v>
                </c:pt>
                <c:pt idx="6">
                  <c:v>0.54601300000000008</c:v>
                </c:pt>
                <c:pt idx="7">
                  <c:v>158.90051800000001</c:v>
                </c:pt>
                <c:pt idx="8">
                  <c:v>19.508828000000001</c:v>
                </c:pt>
                <c:pt idx="9">
                  <c:v>9.1630439999999975</c:v>
                </c:pt>
                <c:pt idx="10">
                  <c:v>168.24769299999994</c:v>
                </c:pt>
                <c:pt idx="11">
                  <c:v>310.78541199999995</c:v>
                </c:pt>
                <c:pt idx="12">
                  <c:v>420.20617299999998</c:v>
                </c:pt>
                <c:pt idx="13">
                  <c:v>141.42287299999998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F3-4CEE-99A3-8A94D6647563}"/>
            </c:ext>
          </c:extLst>
        </c:ser>
        <c:ser>
          <c:idx val="1"/>
          <c:order val="1"/>
          <c:tx>
            <c:strRef>
              <c:f>'5.3'!$A$6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'5.3'!$B$6:$O$6</c:f>
              <c:numCache>
                <c:formatCode>#\ ##0.0</c:formatCode>
                <c:ptCount val="14"/>
                <c:pt idx="0">
                  <c:v>18.151527999999999</c:v>
                </c:pt>
                <c:pt idx="1">
                  <c:v>20.51586</c:v>
                </c:pt>
                <c:pt idx="2">
                  <c:v>11.626370000000003</c:v>
                </c:pt>
                <c:pt idx="3">
                  <c:v>0.72899999999999998</c:v>
                </c:pt>
                <c:pt idx="4">
                  <c:v>6.9224019999999999</c:v>
                </c:pt>
                <c:pt idx="5">
                  <c:v>5.9909999999999997</c:v>
                </c:pt>
                <c:pt idx="6">
                  <c:v>1.9342900000000001</c:v>
                </c:pt>
                <c:pt idx="7">
                  <c:v>0.17400399999999999</c:v>
                </c:pt>
                <c:pt idx="8">
                  <c:v>9.2262649999999997</c:v>
                </c:pt>
                <c:pt idx="9">
                  <c:v>12.393998999999999</c:v>
                </c:pt>
                <c:pt idx="10">
                  <c:v>9.9250329999999991</c:v>
                </c:pt>
                <c:pt idx="11">
                  <c:v>9.4835229999999999</c:v>
                </c:pt>
                <c:pt idx="12">
                  <c:v>3.4026449999999997</c:v>
                </c:pt>
                <c:pt idx="13">
                  <c:v>1.8041400000000001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F3-4CEE-99A3-8A94D6647563}"/>
            </c:ext>
          </c:extLst>
        </c:ser>
        <c:ser>
          <c:idx val="2"/>
          <c:order val="2"/>
          <c:tx>
            <c:strRef>
              <c:f>'5.3'!$A$7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'5.3'!$B$7:$O$7</c:f>
              <c:numCache>
                <c:formatCode>#\ ##0.0</c:formatCode>
                <c:ptCount val="14"/>
                <c:pt idx="0">
                  <c:v>0</c:v>
                </c:pt>
                <c:pt idx="1">
                  <c:v>3.8393420000000003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6.7569999999999991E-2</c:v>
                </c:pt>
                <c:pt idx="6">
                  <c:v>0</c:v>
                </c:pt>
                <c:pt idx="7">
                  <c:v>683.53177800000014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0.18440000000000001</c:v>
                </c:pt>
                <c:pt idx="13">
                  <c:v>8.7543199999999999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F3-4CEE-99A3-8A94D6647563}"/>
            </c:ext>
          </c:extLst>
        </c:ser>
        <c:ser>
          <c:idx val="3"/>
          <c:order val="3"/>
          <c:tx>
            <c:strRef>
              <c:f>'5.3'!$A$8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'5.3'!$B$8:$O$8</c:f>
              <c:numCache>
                <c:formatCode>#\ ##0.0</c:formatCode>
                <c:ptCount val="14"/>
                <c:pt idx="0">
                  <c:v>0</c:v>
                </c:pt>
                <c:pt idx="1">
                  <c:v>8.7400000000000005E-2</c:v>
                </c:pt>
                <c:pt idx="2">
                  <c:v>1.3067</c:v>
                </c:pt>
                <c:pt idx="3">
                  <c:v>0</c:v>
                </c:pt>
                <c:pt idx="4">
                  <c:v>0.99632999999999994</c:v>
                </c:pt>
                <c:pt idx="5">
                  <c:v>0.92049999999999998</c:v>
                </c:pt>
                <c:pt idx="6">
                  <c:v>1.07047</c:v>
                </c:pt>
                <c:pt idx="7">
                  <c:v>9.8087999999999995E-2</c:v>
                </c:pt>
                <c:pt idx="8">
                  <c:v>2.0646999999999999E-2</c:v>
                </c:pt>
                <c:pt idx="9">
                  <c:v>4.9039999999999999</c:v>
                </c:pt>
                <c:pt idx="10">
                  <c:v>0.97368800000000011</c:v>
                </c:pt>
                <c:pt idx="11">
                  <c:v>5.9752080000000003</c:v>
                </c:pt>
                <c:pt idx="12">
                  <c:v>7.6097999999999999E-2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3-4CEE-99A3-8A94D6647563}"/>
            </c:ext>
          </c:extLst>
        </c:ser>
        <c:ser>
          <c:idx val="4"/>
          <c:order val="4"/>
          <c:tx>
            <c:strRef>
              <c:f>'5.3'!$A$9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'5.3'!$B$9:$O$9</c:f>
              <c:numCache>
                <c:formatCode>#\ ##0.0</c:formatCode>
                <c:ptCount val="14"/>
                <c:pt idx="0">
                  <c:v>9.4673799999999986</c:v>
                </c:pt>
                <c:pt idx="1">
                  <c:v>0</c:v>
                </c:pt>
                <c:pt idx="2">
                  <c:v>3.5034999999999997E-2</c:v>
                </c:pt>
                <c:pt idx="3">
                  <c:v>0.90976999999999997</c:v>
                </c:pt>
                <c:pt idx="4">
                  <c:v>0.12952000000000002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0.183</c:v>
                </c:pt>
                <c:pt idx="11">
                  <c:v>0</c:v>
                </c:pt>
                <c:pt idx="12">
                  <c:v>0.85219999999999996</c:v>
                </c:pt>
                <c:pt idx="13">
                  <c:v>0.61899999999999999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F3-4CEE-99A3-8A94D6647563}"/>
            </c:ext>
          </c:extLst>
        </c:ser>
        <c:ser>
          <c:idx val="5"/>
          <c:order val="5"/>
          <c:tx>
            <c:strRef>
              <c:f>'5.3'!$A$10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'5.3'!$B$10:$O$10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3.5479999999999998E-2</c:v>
                </c:pt>
                <c:pt idx="3">
                  <c:v>0.14480299999999996</c:v>
                </c:pt>
                <c:pt idx="4">
                  <c:v>5.9799999999999999E-2</c:v>
                </c:pt>
                <c:pt idx="5">
                  <c:v>4.9000000000000007E-3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0.20399999999999999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F3-4CEE-99A3-8A94D6647563}"/>
            </c:ext>
          </c:extLst>
        </c:ser>
        <c:ser>
          <c:idx val="6"/>
          <c:order val="6"/>
          <c:tx>
            <c:strRef>
              <c:f>'5.3'!$A$11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'5.3'!$B$11:$O$11</c:f>
              <c:numCache>
                <c:formatCode>#\ ##0.0</c:formatCode>
                <c:ptCount val="14"/>
                <c:pt idx="0">
                  <c:v>0</c:v>
                </c:pt>
                <c:pt idx="1">
                  <c:v>102.60224100000002</c:v>
                </c:pt>
                <c:pt idx="2">
                  <c:v>0.56834799999999996</c:v>
                </c:pt>
                <c:pt idx="3">
                  <c:v>359.37261000000001</c:v>
                </c:pt>
                <c:pt idx="4">
                  <c:v>11.750487</c:v>
                </c:pt>
                <c:pt idx="5">
                  <c:v>111.34973000000001</c:v>
                </c:pt>
                <c:pt idx="6">
                  <c:v>9.0816049999999997</c:v>
                </c:pt>
                <c:pt idx="7">
                  <c:v>24.592410000000001</c:v>
                </c:pt>
                <c:pt idx="8">
                  <c:v>210.85374400000001</c:v>
                </c:pt>
                <c:pt idx="9">
                  <c:v>445.12378200000001</c:v>
                </c:pt>
                <c:pt idx="10">
                  <c:v>244.86663300000001</c:v>
                </c:pt>
                <c:pt idx="11">
                  <c:v>1628.7621620000002</c:v>
                </c:pt>
                <c:pt idx="12">
                  <c:v>1411.4018000000001</c:v>
                </c:pt>
                <c:pt idx="13">
                  <c:v>204.20785999999998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F3-4CEE-99A3-8A94D6647563}"/>
            </c:ext>
          </c:extLst>
        </c:ser>
        <c:ser>
          <c:idx val="7"/>
          <c:order val="7"/>
          <c:tx>
            <c:strRef>
              <c:f>'5.3'!$A$12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'5.3'!$B$12:$O$12</c:f>
              <c:numCache>
                <c:formatCode>#\ ##0.0</c:formatCode>
                <c:ptCount val="14"/>
                <c:pt idx="0">
                  <c:v>0</c:v>
                </c:pt>
                <c:pt idx="1">
                  <c:v>152.69833000000003</c:v>
                </c:pt>
                <c:pt idx="2">
                  <c:v>0</c:v>
                </c:pt>
                <c:pt idx="3">
                  <c:v>0</c:v>
                </c:pt>
                <c:pt idx="4">
                  <c:v>6.1840000000000002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3-4CEE-99A3-8A94D6647563}"/>
            </c:ext>
          </c:extLst>
        </c:ser>
        <c:ser>
          <c:idx val="8"/>
          <c:order val="8"/>
          <c:tx>
            <c:strRef>
              <c:f>'5.3'!$A$13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'5.3'!$B$13:$O$13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F3-4CEE-99A3-8A94D6647563}"/>
            </c:ext>
          </c:extLst>
        </c:ser>
        <c:ser>
          <c:idx val="9"/>
          <c:order val="9"/>
          <c:tx>
            <c:strRef>
              <c:f>'5.3'!$A$14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'5.3'!$B$14:$O$14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11.105790000000001</c:v>
                </c:pt>
                <c:pt idx="3">
                  <c:v>1.4388999999999999E-2</c:v>
                </c:pt>
                <c:pt idx="4">
                  <c:v>4.6161010000000005</c:v>
                </c:pt>
                <c:pt idx="5">
                  <c:v>0</c:v>
                </c:pt>
                <c:pt idx="6">
                  <c:v>0.31980000000000003</c:v>
                </c:pt>
                <c:pt idx="7">
                  <c:v>153.98205999999999</c:v>
                </c:pt>
                <c:pt idx="8">
                  <c:v>0</c:v>
                </c:pt>
                <c:pt idx="9">
                  <c:v>4.3940000000000001</c:v>
                </c:pt>
                <c:pt idx="10">
                  <c:v>0</c:v>
                </c:pt>
                <c:pt idx="11">
                  <c:v>178.315</c:v>
                </c:pt>
                <c:pt idx="12">
                  <c:v>0.27982999999999997</c:v>
                </c:pt>
                <c:pt idx="13">
                  <c:v>3.6640000000000001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F3-4CEE-99A3-8A94D6647563}"/>
            </c:ext>
          </c:extLst>
        </c:ser>
        <c:ser>
          <c:idx val="10"/>
          <c:order val="10"/>
          <c:tx>
            <c:strRef>
              <c:f>'5.3'!$A$15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'5.3'!$B$15:$O$15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1.5135439999999998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F3-4CEE-99A3-8A94D6647563}"/>
            </c:ext>
          </c:extLst>
        </c:ser>
        <c:ser>
          <c:idx val="11"/>
          <c:order val="11"/>
          <c:tx>
            <c:strRef>
              <c:f>'5.3'!$A$16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'5.3'!$B$16:$O$16</c:f>
              <c:numCache>
                <c:formatCode>#\ ##0.0</c:formatCode>
                <c:ptCount val="14"/>
                <c:pt idx="0">
                  <c:v>193.429</c:v>
                </c:pt>
                <c:pt idx="1">
                  <c:v>2.274257</c:v>
                </c:pt>
                <c:pt idx="2">
                  <c:v>326.22800000000001</c:v>
                </c:pt>
                <c:pt idx="3">
                  <c:v>0</c:v>
                </c:pt>
                <c:pt idx="4">
                  <c:v>1.1486219999999998</c:v>
                </c:pt>
                <c:pt idx="5">
                  <c:v>0</c:v>
                </c:pt>
                <c:pt idx="6">
                  <c:v>86.376000000000005</c:v>
                </c:pt>
                <c:pt idx="7">
                  <c:v>3.5129999999999999</c:v>
                </c:pt>
                <c:pt idx="8">
                  <c:v>70.551324999999991</c:v>
                </c:pt>
                <c:pt idx="9">
                  <c:v>0</c:v>
                </c:pt>
                <c:pt idx="10">
                  <c:v>85.041938999999999</c:v>
                </c:pt>
                <c:pt idx="11">
                  <c:v>18.923999999999999</c:v>
                </c:pt>
                <c:pt idx="12">
                  <c:v>0</c:v>
                </c:pt>
                <c:pt idx="13">
                  <c:v>6.1784999999999997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F3-4CEE-99A3-8A94D6647563}"/>
            </c:ext>
          </c:extLst>
        </c:ser>
        <c:ser>
          <c:idx val="12"/>
          <c:order val="12"/>
          <c:tx>
            <c:strRef>
              <c:f>'5.3'!$A$17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'5.3'!$B$17:$O$17</c:f>
              <c:numCache>
                <c:formatCode>#\ ##0.0</c:formatCode>
                <c:ptCount val="14"/>
                <c:pt idx="0">
                  <c:v>0</c:v>
                </c:pt>
                <c:pt idx="1">
                  <c:v>0.11600199999999999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327.18244099999993</c:v>
                </c:pt>
                <c:pt idx="8">
                  <c:v>0</c:v>
                </c:pt>
                <c:pt idx="9">
                  <c:v>0</c:v>
                </c:pt>
                <c:pt idx="10">
                  <c:v>5.5E-2</c:v>
                </c:pt>
                <c:pt idx="11">
                  <c:v>89.076980000000006</c:v>
                </c:pt>
                <c:pt idx="12">
                  <c:v>21.562999999999999</c:v>
                </c:pt>
                <c:pt idx="13">
                  <c:v>28.989000000000001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F3-4CEE-99A3-8A94D6647563}"/>
            </c:ext>
          </c:extLst>
        </c:ser>
        <c:ser>
          <c:idx val="13"/>
          <c:order val="13"/>
          <c:tx>
            <c:strRef>
              <c:f>'5.3'!$A$18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'5.3'!$B$18:$O$18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0.13540100000000002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F3-4CEE-99A3-8A94D6647563}"/>
            </c:ext>
          </c:extLst>
        </c:ser>
        <c:ser>
          <c:idx val="14"/>
          <c:order val="14"/>
          <c:tx>
            <c:strRef>
              <c:f>'5.3'!$A$19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'5.3'!$B$19:$O$19</c:f>
              <c:numCache>
                <c:formatCode>#\ ##0.0</c:formatCode>
                <c:ptCount val="14"/>
                <c:pt idx="0">
                  <c:v>0</c:v>
                </c:pt>
                <c:pt idx="1">
                  <c:v>4.3423930000000004</c:v>
                </c:pt>
                <c:pt idx="2">
                  <c:v>2.3968000000000003E-2</c:v>
                </c:pt>
                <c:pt idx="3">
                  <c:v>0</c:v>
                </c:pt>
                <c:pt idx="4">
                  <c:v>1.6E-2</c:v>
                </c:pt>
                <c:pt idx="5">
                  <c:v>0.52727000000000002</c:v>
                </c:pt>
                <c:pt idx="6">
                  <c:v>5.7300000000000007E-3</c:v>
                </c:pt>
                <c:pt idx="7">
                  <c:v>2.5219929999999993</c:v>
                </c:pt>
                <c:pt idx="8">
                  <c:v>3.5381009999999997</c:v>
                </c:pt>
                <c:pt idx="9">
                  <c:v>8.9990999999999988E-2</c:v>
                </c:pt>
                <c:pt idx="10">
                  <c:v>9.1060000000000002E-2</c:v>
                </c:pt>
                <c:pt idx="11">
                  <c:v>4.4879879999999996</c:v>
                </c:pt>
                <c:pt idx="12">
                  <c:v>0.26713700000000001</c:v>
                </c:pt>
                <c:pt idx="13">
                  <c:v>0.17782999999999999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CF3-4CEE-99A3-8A94D6647563}"/>
            </c:ext>
          </c:extLst>
        </c:ser>
        <c:ser>
          <c:idx val="15"/>
          <c:order val="15"/>
          <c:tx>
            <c:strRef>
              <c:f>'5.3'!$A$20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'5.3'!$B$3:$O$3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'5.3'!$B$20:$O$20</c:f>
              <c:numCache>
                <c:formatCode>#\ ##0.0</c:formatCode>
                <c:ptCount val="14"/>
                <c:pt idx="0">
                  <c:v>411.95580299999995</c:v>
                </c:pt>
                <c:pt idx="1">
                  <c:v>81.403054999999995</c:v>
                </c:pt>
                <c:pt idx="2">
                  <c:v>356.66352799999981</c:v>
                </c:pt>
                <c:pt idx="3">
                  <c:v>108.27935999999997</c:v>
                </c:pt>
                <c:pt idx="4">
                  <c:v>94.459775000000022</c:v>
                </c:pt>
                <c:pt idx="5">
                  <c:v>165.17396299999999</c:v>
                </c:pt>
                <c:pt idx="6">
                  <c:v>187.36884400000002</c:v>
                </c:pt>
                <c:pt idx="7">
                  <c:v>297.73668799999996</c:v>
                </c:pt>
                <c:pt idx="8">
                  <c:v>154.3472229999999</c:v>
                </c:pt>
                <c:pt idx="9">
                  <c:v>59.530818999999994</c:v>
                </c:pt>
                <c:pt idx="10">
                  <c:v>91.010705000000002</c:v>
                </c:pt>
                <c:pt idx="11">
                  <c:v>642.41775399999995</c:v>
                </c:pt>
                <c:pt idx="12">
                  <c:v>209.63349500000007</c:v>
                </c:pt>
                <c:pt idx="13">
                  <c:v>177.33249800000007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F3-4CEE-99A3-8A94D664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2878848"/>
        <c:axId val="232880384"/>
      </c:barChart>
      <c:catAx>
        <c:axId val="23287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/>
            </a:pPr>
            <a:endParaRPr lang="cs-CZ"/>
          </a:p>
        </c:txPr>
        <c:crossAx val="232880384"/>
        <c:crosses val="autoZero"/>
        <c:auto val="1"/>
        <c:lblAlgn val="ctr"/>
        <c:lblOffset val="100"/>
        <c:noMultiLvlLbl val="0"/>
      </c:catAx>
      <c:valAx>
        <c:axId val="23288038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2878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2A-44FE-A1F9-81F9253ED12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2A-44FE-A1F9-81F9253ED12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2A-44FE-A1F9-81F9253ED12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2A-44FE-A1F9-81F9253ED12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F2A-44FE-A1F9-81F9253ED12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F2A-44FE-A1F9-81F9253ED12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F2A-44FE-A1F9-81F9253ED12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F2A-44FE-A1F9-81F9253ED12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F2A-44FE-A1F9-81F9253ED12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F2A-44FE-A1F9-81F9253ED12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F2A-44FE-A1F9-81F9253ED12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F2A-44FE-A1F9-81F9253ED12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F2A-44FE-A1F9-81F9253ED12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F2A-44FE-A1F9-81F9253ED12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FF2A-44FE-A1F9-81F9253ED12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FF2A-44FE-A1F9-81F9253ED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netto a výroba tepla z KVET podle paliv (TJ)</a:t>
            </a:r>
          </a:p>
        </c:rich>
      </c:tx>
      <c:layout>
        <c:manualLayout>
          <c:xMode val="edge"/>
          <c:yMode val="edge"/>
          <c:x val="2.5527497369253281E-5"/>
          <c:y val="2.518891687657430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'9'!$A$6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('9'!$B$6,'9'!$C$6,'9'!$E$6,'9'!$F$6,'9'!$H$6,'9'!$I$6)</c:f>
              <c:numCache>
                <c:formatCode>#\ ##0.0</c:formatCode>
                <c:ptCount val="6"/>
                <c:pt idx="0">
                  <c:v>2173.3667000000005</c:v>
                </c:pt>
                <c:pt idx="1">
                  <c:v>1707.3073340000001</c:v>
                </c:pt>
                <c:pt idx="2">
                  <c:v>2223.6808419999993</c:v>
                </c:pt>
                <c:pt idx="3">
                  <c:v>1760.2636840000005</c:v>
                </c:pt>
                <c:pt idx="4">
                  <c:v>1859.2607119999991</c:v>
                </c:pt>
                <c:pt idx="5">
                  <c:v>1475.8539880000001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E-4FD0-8E82-17407FA0E629}"/>
            </c:ext>
          </c:extLst>
        </c:ser>
        <c:ser>
          <c:idx val="1"/>
          <c:order val="1"/>
          <c:tx>
            <c:strRef>
              <c:f>'9'!$A$7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('9'!$B$7,'9'!$C$7,'9'!$E$7,'9'!$F$7,'9'!$H$7,'9'!$I$7)</c:f>
              <c:numCache>
                <c:formatCode>#\ ##0.0</c:formatCode>
                <c:ptCount val="6"/>
                <c:pt idx="0">
                  <c:v>163.27775199999999</c:v>
                </c:pt>
                <c:pt idx="1">
                  <c:v>149.74379999999999</c:v>
                </c:pt>
                <c:pt idx="2">
                  <c:v>154.18326000000002</c:v>
                </c:pt>
                <c:pt idx="3">
                  <c:v>140.04458700000001</c:v>
                </c:pt>
                <c:pt idx="4">
                  <c:v>117.8665839999999</c:v>
                </c:pt>
                <c:pt idx="5">
                  <c:v>104.61401299999994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1E-4FD0-8E82-17407FA0E629}"/>
            </c:ext>
          </c:extLst>
        </c:ser>
        <c:ser>
          <c:idx val="2"/>
          <c:order val="2"/>
          <c:tx>
            <c:strRef>
              <c:f>'9'!$A$8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('9'!$B$8,'9'!$C$8,'9'!$E$8,'9'!$F$8,'9'!$H$8,'9'!$I$8)</c:f>
              <c:numCache>
                <c:formatCode>#\ ##0.0</c:formatCode>
                <c:ptCount val="6"/>
                <c:pt idx="0">
                  <c:v>522.89092900000003</c:v>
                </c:pt>
                <c:pt idx="1">
                  <c:v>349.40519899999998</c:v>
                </c:pt>
                <c:pt idx="2">
                  <c:v>380.35045100000008</c:v>
                </c:pt>
                <c:pt idx="3">
                  <c:v>283.63464399999998</c:v>
                </c:pt>
                <c:pt idx="4">
                  <c:v>232.43681700000002</c:v>
                </c:pt>
                <c:pt idx="5">
                  <c:v>162.76967499999998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1E-4FD0-8E82-17407FA0E629}"/>
            </c:ext>
          </c:extLst>
        </c:ser>
        <c:ser>
          <c:idx val="3"/>
          <c:order val="3"/>
          <c:tx>
            <c:strRef>
              <c:f>'9'!$A$9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('9'!$B$9,'9'!$C$9,'9'!$E$9,'9'!$F$9,'9'!$H$9,'9'!$I$9)</c:f>
              <c:numCache>
                <c:formatCode>#\ ##0.0</c:formatCode>
                <c:ptCount val="6"/>
                <c:pt idx="0">
                  <c:v>8.9306859999999997</c:v>
                </c:pt>
                <c:pt idx="1">
                  <c:v>0</c:v>
                </c:pt>
                <c:pt idx="2">
                  <c:v>7.1104830000000012</c:v>
                </c:pt>
                <c:pt idx="3">
                  <c:v>0</c:v>
                </c:pt>
                <c:pt idx="4">
                  <c:v>8.8733330000000006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1E-4FD0-8E82-17407FA0E629}"/>
            </c:ext>
          </c:extLst>
        </c:ser>
        <c:ser>
          <c:idx val="4"/>
          <c:order val="4"/>
          <c:tx>
            <c:strRef>
              <c:f>'9'!$A$10</c:f>
              <c:strCache>
                <c:ptCount val="1"/>
                <c:pt idx="0">
                  <c:v>Energie prostředí (tepelné čerpadlo)</c:v>
                </c:pt>
              </c:strCache>
            </c:strRef>
          </c:tx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('9'!$B$10,'9'!$C$10,'9'!$E$10,'9'!$F$10,'9'!$H$10,'9'!$I$10)</c:f>
              <c:numCache>
                <c:formatCode>#\ ##0.0</c:formatCode>
                <c:ptCount val="6"/>
                <c:pt idx="0">
                  <c:v>4.0333809999999994</c:v>
                </c:pt>
                <c:pt idx="1">
                  <c:v>0</c:v>
                </c:pt>
                <c:pt idx="2">
                  <c:v>4.2574540000000001</c:v>
                </c:pt>
                <c:pt idx="3">
                  <c:v>0</c:v>
                </c:pt>
                <c:pt idx="4">
                  <c:v>5.6127399999999996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1E-4FD0-8E82-17407FA0E629}"/>
            </c:ext>
          </c:extLst>
        </c:ser>
        <c:ser>
          <c:idx val="5"/>
          <c:order val="5"/>
          <c:tx>
            <c:strRef>
              <c:f>'9'!$A$11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('9'!$B$11,'9'!$C$11,'9'!$E$11,'9'!$F$11,'9'!$H$11,'9'!$I$11)</c:f>
              <c:numCache>
                <c:formatCode>#\ ##0.0</c:formatCode>
                <c:ptCount val="6"/>
                <c:pt idx="0">
                  <c:v>0.26817599999999997</c:v>
                </c:pt>
                <c:pt idx="1">
                  <c:v>0</c:v>
                </c:pt>
                <c:pt idx="2">
                  <c:v>8.1819000000000003E-2</c:v>
                </c:pt>
                <c:pt idx="3">
                  <c:v>0</c:v>
                </c:pt>
                <c:pt idx="4">
                  <c:v>9.8987999999999993E-2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1E-4FD0-8E82-17407FA0E629}"/>
            </c:ext>
          </c:extLst>
        </c:ser>
        <c:ser>
          <c:idx val="6"/>
          <c:order val="6"/>
          <c:tx>
            <c:strRef>
              <c:f>'9'!$A$12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('9'!$B$12,'9'!$C$12,'9'!$E$12,'9'!$F$12,'9'!$H$12,'9'!$I$12)</c:f>
              <c:numCache>
                <c:formatCode>#\ ##0.0</c:formatCode>
                <c:ptCount val="6"/>
                <c:pt idx="0">
                  <c:v>3361.5959289999996</c:v>
                </c:pt>
                <c:pt idx="1">
                  <c:v>2846.8627269999997</c:v>
                </c:pt>
                <c:pt idx="2">
                  <c:v>2645.1192660000006</c:v>
                </c:pt>
                <c:pt idx="3">
                  <c:v>2288.0268460000007</c:v>
                </c:pt>
                <c:pt idx="4">
                  <c:v>1622.7978069999999</c:v>
                </c:pt>
                <c:pt idx="5">
                  <c:v>1316.2960420000002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1E-4FD0-8E82-17407FA0E629}"/>
            </c:ext>
          </c:extLst>
        </c:ser>
        <c:ser>
          <c:idx val="7"/>
          <c:order val="7"/>
          <c:tx>
            <c:strRef>
              <c:f>'9'!$A$13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('9'!$B$13,'9'!$C$13,'9'!$E$13,'9'!$F$13,'9'!$H$13,'9'!$I$13)</c:f>
              <c:numCache>
                <c:formatCode>#\ ##0.0</c:formatCode>
                <c:ptCount val="6"/>
                <c:pt idx="0">
                  <c:v>121.599</c:v>
                </c:pt>
                <c:pt idx="1">
                  <c:v>0</c:v>
                </c:pt>
                <c:pt idx="2">
                  <c:v>105.85</c:v>
                </c:pt>
                <c:pt idx="3">
                  <c:v>0</c:v>
                </c:pt>
                <c:pt idx="4">
                  <c:v>54.954000000000001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1E-4FD0-8E82-17407FA0E629}"/>
            </c:ext>
          </c:extLst>
        </c:ser>
        <c:ser>
          <c:idx val="8"/>
          <c:order val="8"/>
          <c:tx>
            <c:strRef>
              <c:f>'9'!$A$14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('9'!$B$14,'9'!$C$14,'9'!$E$14,'9'!$F$14,'9'!$H$14,'9'!$I$14)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1E-4FD0-8E82-17407FA0E629}"/>
            </c:ext>
          </c:extLst>
        </c:ser>
        <c:ser>
          <c:idx val="9"/>
          <c:order val="9"/>
          <c:tx>
            <c:strRef>
              <c:f>'9'!$A$15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('9'!$B$15,'9'!$C$15,'9'!$E$15,'9'!$F$15,'9'!$H$15,'9'!$I$15)</c:f>
              <c:numCache>
                <c:formatCode>#\ ##0.0</c:formatCode>
                <c:ptCount val="6"/>
                <c:pt idx="0">
                  <c:v>532.663544</c:v>
                </c:pt>
                <c:pt idx="1">
                  <c:v>70.688161999999991</c:v>
                </c:pt>
                <c:pt idx="2">
                  <c:v>560.16386999999997</c:v>
                </c:pt>
                <c:pt idx="3">
                  <c:v>81.758966000000001</c:v>
                </c:pt>
                <c:pt idx="4">
                  <c:v>559.237077</c:v>
                </c:pt>
                <c:pt idx="5">
                  <c:v>74.294307000000003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1E-4FD0-8E82-17407FA0E629}"/>
            </c:ext>
          </c:extLst>
        </c:ser>
        <c:ser>
          <c:idx val="10"/>
          <c:order val="10"/>
          <c:tx>
            <c:strRef>
              <c:f>'9'!$A$16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('9'!$B$16,'9'!$C$16,'9'!$E$16,'9'!$F$16,'9'!$H$16,'9'!$I$16)</c:f>
              <c:numCache>
                <c:formatCode>#\ ##0.0</c:formatCode>
                <c:ptCount val="6"/>
                <c:pt idx="0">
                  <c:v>0.63553099999999996</c:v>
                </c:pt>
                <c:pt idx="1">
                  <c:v>0.62749299999999997</c:v>
                </c:pt>
                <c:pt idx="2">
                  <c:v>0.673149</c:v>
                </c:pt>
                <c:pt idx="3">
                  <c:v>0.66229599999999988</c:v>
                </c:pt>
                <c:pt idx="4">
                  <c:v>0.58597800000000011</c:v>
                </c:pt>
                <c:pt idx="5">
                  <c:v>0.18668199999999999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1E-4FD0-8E82-17407FA0E629}"/>
            </c:ext>
          </c:extLst>
        </c:ser>
        <c:ser>
          <c:idx val="11"/>
          <c:order val="11"/>
          <c:tx>
            <c:strRef>
              <c:f>'9'!$A$17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('9'!$B$17,'9'!$C$17,'9'!$E$17,'9'!$F$17,'9'!$H$17,'9'!$I$17)</c:f>
              <c:numCache>
                <c:formatCode>#\ ##0.0</c:formatCode>
                <c:ptCount val="6"/>
                <c:pt idx="0">
                  <c:v>347.95332399999995</c:v>
                </c:pt>
                <c:pt idx="1">
                  <c:v>283.327226</c:v>
                </c:pt>
                <c:pt idx="2">
                  <c:v>322.07755100000003</c:v>
                </c:pt>
                <c:pt idx="3">
                  <c:v>255.37519899999998</c:v>
                </c:pt>
                <c:pt idx="4">
                  <c:v>237.05274900000001</c:v>
                </c:pt>
                <c:pt idx="5">
                  <c:v>182.71209300000001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1E-4FD0-8E82-17407FA0E629}"/>
            </c:ext>
          </c:extLst>
        </c:ser>
        <c:ser>
          <c:idx val="12"/>
          <c:order val="12"/>
          <c:tx>
            <c:strRef>
              <c:f>'9'!$A$18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('9'!$B$18,'9'!$C$18,'9'!$E$18,'9'!$F$18,'9'!$H$18,'9'!$I$18)</c:f>
              <c:numCache>
                <c:formatCode>#\ ##0.0</c:formatCode>
                <c:ptCount val="6"/>
                <c:pt idx="0">
                  <c:v>478.48213100000004</c:v>
                </c:pt>
                <c:pt idx="1">
                  <c:v>339.86265900000001</c:v>
                </c:pt>
                <c:pt idx="2">
                  <c:v>539.723161</c:v>
                </c:pt>
                <c:pt idx="3">
                  <c:v>345.80300300000005</c:v>
                </c:pt>
                <c:pt idx="4">
                  <c:v>437.57034800000008</c:v>
                </c:pt>
                <c:pt idx="5">
                  <c:v>262.46068400000001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1E-4FD0-8E82-17407FA0E629}"/>
            </c:ext>
          </c:extLst>
        </c:ser>
        <c:ser>
          <c:idx val="13"/>
          <c:order val="13"/>
          <c:tx>
            <c:strRef>
              <c:f>'9'!$A$19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('9'!$B$19,'9'!$C$19,'9'!$E$19,'9'!$F$19,'9'!$H$19,'9'!$I$19)</c:f>
              <c:numCache>
                <c:formatCode>#\ ##0.0</c:formatCode>
                <c:ptCount val="6"/>
                <c:pt idx="0">
                  <c:v>5.867E-2</c:v>
                </c:pt>
                <c:pt idx="1">
                  <c:v>0</c:v>
                </c:pt>
                <c:pt idx="2">
                  <c:v>4.5710000000000001E-2</c:v>
                </c:pt>
                <c:pt idx="3">
                  <c:v>0</c:v>
                </c:pt>
                <c:pt idx="4">
                  <c:v>7.4719999999999995E-2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1E-4FD0-8E82-17407FA0E629}"/>
            </c:ext>
          </c:extLst>
        </c:ser>
        <c:ser>
          <c:idx val="14"/>
          <c:order val="14"/>
          <c:tx>
            <c:strRef>
              <c:f>'9'!$A$20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('9'!$B$20,'9'!$C$20,'9'!$E$20,'9'!$F$20,'9'!$H$20,'9'!$I$20)</c:f>
              <c:numCache>
                <c:formatCode>#\ ##0.0</c:formatCode>
                <c:ptCount val="6"/>
                <c:pt idx="0">
                  <c:v>7.2908500000000007</c:v>
                </c:pt>
                <c:pt idx="1">
                  <c:v>1.6048100000000001</c:v>
                </c:pt>
                <c:pt idx="2">
                  <c:v>3.8153160000000006</c:v>
                </c:pt>
                <c:pt idx="3">
                  <c:v>1.4574449999999999</c:v>
                </c:pt>
                <c:pt idx="4">
                  <c:v>8.5123649999999973</c:v>
                </c:pt>
                <c:pt idx="5">
                  <c:v>2.2391359999999993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1E-4FD0-8E82-17407FA0E629}"/>
            </c:ext>
          </c:extLst>
        </c:ser>
        <c:ser>
          <c:idx val="15"/>
          <c:order val="15"/>
          <c:tx>
            <c:strRef>
              <c:f>'9'!$A$21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multiLvlStrRef>
              <c:f>('9'!$B$25:$C$26,'9'!$D$25:$E$26,'9'!$F$25:$G$26)</c:f>
              <c:multiLvlStrCache>
                <c:ptCount val="6"/>
                <c:lvl>
                  <c:pt idx="0">
                    <c:v>Qnetto</c:v>
                  </c:pt>
                  <c:pt idx="1">
                    <c:v>QKVET</c:v>
                  </c:pt>
                  <c:pt idx="2">
                    <c:v>Qnetto</c:v>
                  </c:pt>
                  <c:pt idx="3">
                    <c:v>QKVET</c:v>
                  </c:pt>
                  <c:pt idx="4">
                    <c:v>Qnetto</c:v>
                  </c:pt>
                  <c:pt idx="5">
                    <c:v>QKVET</c:v>
                  </c:pt>
                </c:lvl>
                <c:lvl>
                  <c:pt idx="0">
                    <c:v>Duben</c:v>
                  </c:pt>
                  <c:pt idx="2">
                    <c:v>Květen</c:v>
                  </c:pt>
                  <c:pt idx="4">
                    <c:v>Červen</c:v>
                  </c:pt>
                </c:lvl>
              </c:multiLvlStrCache>
            </c:multiLvlStrRef>
          </c:cat>
          <c:val>
            <c:numRef>
              <c:f>('9'!$B$21,'9'!$C$21,'9'!$E$21,'9'!$F$21,'9'!$H$21,'9'!$I$21)</c:f>
              <c:numCache>
                <c:formatCode>#\ ##0.0</c:formatCode>
                <c:ptCount val="6"/>
                <c:pt idx="0">
                  <c:v>1742.5967969999992</c:v>
                </c:pt>
                <c:pt idx="1">
                  <c:v>637.87296100000083</c:v>
                </c:pt>
                <c:pt idx="2">
                  <c:v>1481.7008619999986</c:v>
                </c:pt>
                <c:pt idx="3">
                  <c:v>471.73213499999986</c:v>
                </c:pt>
                <c:pt idx="4">
                  <c:v>1103.1519099999998</c:v>
                </c:pt>
                <c:pt idx="5">
                  <c:v>416.41523799999993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1E-4FD0-8E82-17407FA0E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95475072"/>
        <c:axId val="295476608"/>
      </c:barChart>
      <c:catAx>
        <c:axId val="29547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95476608"/>
        <c:crosses val="autoZero"/>
        <c:auto val="1"/>
        <c:lblAlgn val="ctr"/>
        <c:lblOffset val="100"/>
        <c:noMultiLvlLbl val="0"/>
      </c:catAx>
      <c:valAx>
        <c:axId val="295476608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4750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paliv na výrobě tepla z KVET</a:t>
            </a:r>
          </a:p>
        </c:rich>
      </c:tx>
      <c:layout>
        <c:manualLayout>
          <c:xMode val="edge"/>
          <c:yMode val="edge"/>
          <c:x val="1.2365513134387615E-2"/>
          <c:y val="1.42483704925473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327201746840469"/>
          <c:y val="0.12741290273775357"/>
          <c:w val="0.56024199194582802"/>
          <c:h val="0.8829528445022656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64B4-4EC7-B98F-E0BEFB0BE8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64B4-4EC7-B98F-E0BEFB0BE8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64B4-4EC7-B98F-E0BEFB0BE8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A-64B4-4EC7-B98F-E0BEFB0BE86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C-64B4-4EC7-B98F-E0BEFB0BE86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4B4-4EC7-B98F-E0BEFB0BE867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64B4-4EC7-B98F-E0BEFB0BE86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E-64B4-4EC7-B98F-E0BEFB0BE86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F-64B4-4EC7-B98F-E0BEFB0BE867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10-64B4-4EC7-B98F-E0BEFB0BE86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A-8459-4506-9FF0-C9D71A85D7B8}"/>
              </c:ext>
            </c:extLst>
          </c:dPt>
          <c:dPt>
            <c:idx val="12"/>
            <c:bubble3D val="0"/>
            <c:spPr>
              <a:pattFill prst="ltUpDiag">
                <a:fgClr>
                  <a:schemeClr val="tx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B-8459-4506-9FF0-C9D71A85D7B8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64B4-4EC7-B98F-E0BEFB0BE86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2-64B4-4EC7-B98F-E0BEFB0BE86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64B4-4EC7-B98F-E0BEFB0BE867}"/>
              </c:ext>
            </c:extLst>
          </c:dPt>
          <c:dLbls>
            <c:dLbl>
              <c:idx val="2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64B4-4EC7-B98F-E0BEFB0BE86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B4-4EC7-B98F-E0BEFB0BE86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B4-4EC7-B98F-E0BEFB0BE8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4-4EC7-B98F-E0BEFB0BE867}"/>
                </c:ext>
              </c:extLst>
            </c:dLbl>
            <c:dLbl>
              <c:idx val="6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64B4-4EC7-B98F-E0BEFB0BE86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B4-4EC7-B98F-E0BEFB0BE86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B4-4EC7-B98F-E0BEFB0BE867}"/>
                </c:ext>
              </c:extLst>
            </c:dLbl>
            <c:dLbl>
              <c:idx val="9"/>
              <c:layout>
                <c:manualLayout>
                  <c:x val="-0.15155980502437194"/>
                  <c:y val="-2.265608294973717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B4-4EC7-B98F-E0BEFB0BE86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B4-4EC7-B98F-E0BEFB0BE867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8459-4506-9FF0-C9D71A85D7B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B4-4EC7-B98F-E0BEFB0BE86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B4-4EC7-B98F-E0BEFB0BE867}"/>
                </c:ext>
              </c:extLst>
            </c:dLbl>
            <c:dLbl>
              <c:idx val="15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64B4-4EC7-B98F-E0BEFB0BE867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'9'!$A$6:$A$21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'9'!$L$6:$L$21</c:f>
              <c:numCache>
                <c:formatCode>#\ ##0.0</c:formatCode>
                <c:ptCount val="16"/>
                <c:pt idx="0">
                  <c:v>4943.4250060000004</c:v>
                </c:pt>
                <c:pt idx="1">
                  <c:v>394.40239999999994</c:v>
                </c:pt>
                <c:pt idx="2">
                  <c:v>795.80951800000003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6451.1856150000003</c:v>
                </c:pt>
                <c:pt idx="7">
                  <c:v>0</c:v>
                </c:pt>
                <c:pt idx="8">
                  <c:v>0</c:v>
                </c:pt>
                <c:pt idx="9">
                  <c:v>226.741435</c:v>
                </c:pt>
                <c:pt idx="10">
                  <c:v>1.4764709999999999</c:v>
                </c:pt>
                <c:pt idx="11">
                  <c:v>721.41451799999993</c:v>
                </c:pt>
                <c:pt idx="12">
                  <c:v>948.12634600000013</c:v>
                </c:pt>
                <c:pt idx="13">
                  <c:v>0</c:v>
                </c:pt>
                <c:pt idx="14">
                  <c:v>5.3013909999999989</c:v>
                </c:pt>
                <c:pt idx="15">
                  <c:v>1526.0203340000007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4B4-4EC7-B98F-E0BEFB0BE86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8B3-4745-A9F7-2CB7F9482BEE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8B3-4745-A9F7-2CB7F9482BEE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8B3-4745-A9F7-2CB7F9482BEE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8B3-4745-A9F7-2CB7F9482BEE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8B3-4745-A9F7-2CB7F9482BEE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8B3-4745-A9F7-2CB7F9482BEE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8B3-4745-A9F7-2CB7F9482BEE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8B3-4745-A9F7-2CB7F9482BEE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8B3-4745-A9F7-2CB7F9482BEE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8B3-4745-A9F7-2CB7F9482BEE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8B3-4745-A9F7-2CB7F9482BEE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8B3-4745-A9F7-2CB7F9482BEE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8B3-4745-A9F7-2CB7F9482BEE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8B3-4745-A9F7-2CB7F9482BEE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8B3-4745-A9F7-2CB7F9482BEE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8B3-4745-A9F7-2CB7F948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Brutto výroba tepla (TJ)</a:t>
            </a:r>
          </a:p>
        </c:rich>
      </c:tx>
      <c:layout>
        <c:manualLayout>
          <c:xMode val="edge"/>
          <c:yMode val="edge"/>
          <c:x val="2.1835448443131076E-3"/>
          <c:y val="6.0430953590930982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'10.1'!$H$5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'10.1'!$B$5:$E$5</c:f>
              <c:numCache>
                <c:formatCode>#\ ##0.0</c:formatCode>
                <c:ptCount val="4"/>
                <c:pt idx="0">
                  <c:v>59492.390077321405</c:v>
                </c:pt>
                <c:pt idx="1">
                  <c:v>33647.194626035664</c:v>
                </c:pt>
                <c:pt idx="2">
                  <c:v>26175.937773657737</c:v>
                </c:pt>
                <c:pt idx="3">
                  <c:v>50852.251834295188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1-4FA4-8A90-31289B13B312}"/>
            </c:ext>
          </c:extLst>
        </c:ser>
        <c:ser>
          <c:idx val="1"/>
          <c:order val="1"/>
          <c:tx>
            <c:strRef>
              <c:f>'10.1'!$H$6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'10.1'!$B$6:$E$6</c:f>
              <c:numCache>
                <c:formatCode>#\ ##0.0</c:formatCode>
                <c:ptCount val="4"/>
                <c:pt idx="0">
                  <c:v>59760.704269635316</c:v>
                </c:pt>
                <c:pt idx="1">
                  <c:v>28688.566620999998</c:v>
                </c:pt>
                <c:pt idx="2">
                  <c:v>24452.443356056858</c:v>
                </c:pt>
                <c:pt idx="3">
                  <c:v>50022.54916319999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1-4FA4-8A90-31289B13B312}"/>
            </c:ext>
          </c:extLst>
        </c:ser>
        <c:ser>
          <c:idx val="2"/>
          <c:order val="2"/>
          <c:tx>
            <c:strRef>
              <c:f>'10.1'!$H$7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'10.1'!$B$7:$E$7</c:f>
              <c:numCache>
                <c:formatCode>#\ ##0.0</c:formatCode>
                <c:ptCount val="4"/>
                <c:pt idx="0">
                  <c:v>55809.228224338687</c:v>
                </c:pt>
                <c:pt idx="1">
                  <c:v>32753.71361992339</c:v>
                </c:pt>
                <c:pt idx="2">
                  <c:v>24978.363623037163</c:v>
                </c:pt>
                <c:pt idx="3">
                  <c:v>48372.261379309275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D1-4FA4-8A90-31289B13B312}"/>
            </c:ext>
          </c:extLst>
        </c:ser>
        <c:ser>
          <c:idx val="3"/>
          <c:order val="3"/>
          <c:tx>
            <c:v>2020</c:v>
          </c:tx>
          <c:spPr>
            <a:solidFill>
              <a:srgbClr val="C7CCD6"/>
            </a:solidFill>
          </c:spPr>
          <c:invertIfNegative val="0"/>
          <c:val>
            <c:numRef>
              <c:f>'10.1'!$B$8:$E$8</c:f>
              <c:numCache>
                <c:formatCode>#\ ##0.0</c:formatCode>
                <c:ptCount val="4"/>
                <c:pt idx="0">
                  <c:v>53528.76771021785</c:v>
                </c:pt>
                <c:pt idx="1">
                  <c:v>31489.553688778622</c:v>
                </c:pt>
                <c:pt idx="2">
                  <c:v>24527.664056400004</c:v>
                </c:pt>
                <c:pt idx="3">
                  <c:v>47371.722850400001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4-4693-8A06-821683EB311A}"/>
            </c:ext>
          </c:extLst>
        </c:ser>
        <c:ser>
          <c:idx val="4"/>
          <c:order val="4"/>
          <c:tx>
            <c:v>2021</c:v>
          </c:tx>
          <c:spPr>
            <a:solidFill>
              <a:srgbClr val="DF2B20"/>
            </a:solidFill>
          </c:spPr>
          <c:invertIfNegative val="0"/>
          <c:val>
            <c:numRef>
              <c:f>'10.1'!$B$9:$E$9</c:f>
              <c:numCache>
                <c:formatCode>#\ ##0.0</c:formatCode>
                <c:ptCount val="4"/>
                <c:pt idx="0">
                  <c:v>55541.375279728229</c:v>
                </c:pt>
                <c:pt idx="1">
                  <c:v>33762.132468309996</c:v>
                </c:pt>
                <c:pt idx="2">
                  <c:v>24376.239993047431</c:v>
                </c:pt>
                <c:pt idx="3">
                  <c:v>48025.460575200006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9-41A3-A116-D17EB565C8A1}"/>
            </c:ext>
          </c:extLst>
        </c:ser>
        <c:ser>
          <c:idx val="5"/>
          <c:order val="5"/>
          <c:tx>
            <c:v>2022</c:v>
          </c:tx>
          <c:spPr>
            <a:solidFill>
              <a:srgbClr val="E86159"/>
            </a:solidFill>
          </c:spPr>
          <c:invertIfNegative val="0"/>
          <c:val>
            <c:numRef>
              <c:f>'10.1'!$B$10:$E$10</c:f>
              <c:numCache>
                <c:formatCode>#\ ##0.0</c:formatCode>
                <c:ptCount val="4"/>
                <c:pt idx="0">
                  <c:v>51649.8799137733</c:v>
                </c:pt>
                <c:pt idx="1">
                  <c:v>30879.657070071997</c:v>
                </c:pt>
                <c:pt idx="2">
                  <c:v>24270.988412999999</c:v>
                </c:pt>
                <c:pt idx="3">
                  <c:v>44292.940444376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D-4D1F-882B-8BDB606A786C}"/>
            </c:ext>
          </c:extLst>
        </c:ser>
        <c:ser>
          <c:idx val="6"/>
          <c:order val="6"/>
          <c:tx>
            <c:v>2023</c:v>
          </c:tx>
          <c:spPr>
            <a:solidFill>
              <a:srgbClr val="F0948F"/>
            </a:solidFill>
            <a:ln>
              <a:solidFill>
                <a:srgbClr val="F0948F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F93-4B07-89B7-C07E0C0EBAD8}"/>
              </c:ext>
            </c:extLst>
          </c:dPt>
          <c:val>
            <c:numRef>
              <c:f>'10.1'!$B$11:$E$11</c:f>
              <c:numCache>
                <c:formatCode>#\ ##0.0</c:formatCode>
                <c:ptCount val="4"/>
                <c:pt idx="0">
                  <c:v>48006.112881209148</c:v>
                </c:pt>
                <c:pt idx="1">
                  <c:v>29478.211146895621</c:v>
                </c:pt>
                <c:pt idx="2">
                  <c:v>21441.523402999996</c:v>
                </c:pt>
                <c:pt idx="3">
                  <c:v>42149.674503999995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B-4ED2-853E-7906BF5A3208}"/>
            </c:ext>
          </c:extLst>
        </c:ser>
        <c:ser>
          <c:idx val="7"/>
          <c:order val="7"/>
          <c:tx>
            <c:v>2024</c:v>
          </c:tx>
          <c:spPr>
            <a:solidFill>
              <a:srgbClr val="F7C9C7"/>
            </a:solidFill>
          </c:spPr>
          <c:invertIfNegative val="0"/>
          <c:val>
            <c:numRef>
              <c:f>'10.1'!$B$12:$E$12</c:f>
              <c:numCache>
                <c:formatCode>#\ ##0.0</c:formatCode>
                <c:ptCount val="4"/>
                <c:pt idx="0">
                  <c:v>44946.430122999998</c:v>
                </c:pt>
                <c:pt idx="1">
                  <c:v>25432.945527</c:v>
                </c:pt>
                <c:pt idx="2">
                  <c:v>20203.737184000001</c:v>
                </c:pt>
                <c:pt idx="3">
                  <c:v>42253.749194000004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E-4AFF-B71E-33E2064EBEC9}"/>
            </c:ext>
          </c:extLst>
        </c:ser>
        <c:ser>
          <c:idx val="8"/>
          <c:order val="8"/>
          <c:tx>
            <c:v>2025</c:v>
          </c:tx>
          <c:spPr>
            <a:solidFill>
              <a:srgbClr val="000000"/>
            </a:solidFill>
          </c:spPr>
          <c:invertIfNegative val="0"/>
          <c:val>
            <c:numRef>
              <c:f>'10.1'!$B$13:$E$13</c:f>
              <c:numCache>
                <c:formatCode>#\ ##0.0</c:formatCode>
                <c:ptCount val="4"/>
                <c:pt idx="0">
                  <c:v>47646.800563999997</c:v>
                </c:pt>
                <c:pt idx="1">
                  <c:v>25920.206093999997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7-4BF6-BAB5-F73066C12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6082432"/>
        <c:axId val="295764736"/>
      </c:barChart>
      <c:catAx>
        <c:axId val="2960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764736"/>
        <c:crosses val="autoZero"/>
        <c:auto val="1"/>
        <c:lblAlgn val="ctr"/>
        <c:lblOffset val="100"/>
        <c:noMultiLvlLbl val="0"/>
      </c:catAx>
      <c:valAx>
        <c:axId val="29576473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608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752044327792359"/>
          <c:y val="0.8806898593420559"/>
          <c:w val="0.88247955672207645"/>
          <c:h val="9.141277113479479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(TJ)</a:t>
            </a:r>
          </a:p>
        </c:rich>
      </c:tx>
      <c:layout>
        <c:manualLayout>
          <c:xMode val="edge"/>
          <c:yMode val="edge"/>
          <c:x val="1.4794263872489634E-3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'10.1'!$H$5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'10.1'!$B$16:$E$16</c:f>
              <c:numCache>
                <c:formatCode>#\ ##0.0</c:formatCode>
                <c:ptCount val="4"/>
                <c:pt idx="0">
                  <c:v>37510.164867892709</c:v>
                </c:pt>
                <c:pt idx="1">
                  <c:v>16101.258851967654</c:v>
                </c:pt>
                <c:pt idx="2">
                  <c:v>10892.098498398203</c:v>
                </c:pt>
                <c:pt idx="3">
                  <c:v>29809.263052627972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3-45FB-A5FA-CD79BCEC54C0}"/>
            </c:ext>
          </c:extLst>
        </c:ser>
        <c:ser>
          <c:idx val="1"/>
          <c:order val="1"/>
          <c:tx>
            <c:strRef>
              <c:f>'10.1'!$H$6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'10.1'!$B$17:$E$17</c:f>
              <c:numCache>
                <c:formatCode>#\ ##0.0</c:formatCode>
                <c:ptCount val="4"/>
                <c:pt idx="0">
                  <c:v>38059.708081806333</c:v>
                </c:pt>
                <c:pt idx="1">
                  <c:v>12376.442392000001</c:v>
                </c:pt>
                <c:pt idx="2">
                  <c:v>9704.6084629196266</c:v>
                </c:pt>
                <c:pt idx="3">
                  <c:v>28893.454441721136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3-45FB-A5FA-CD79BCEC54C0}"/>
            </c:ext>
          </c:extLst>
        </c:ser>
        <c:ser>
          <c:idx val="2"/>
          <c:order val="2"/>
          <c:tx>
            <c:strRef>
              <c:f>'10.1'!$H$7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'10.1'!$B$4:$E$4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'10.1'!$B$18:$E$18</c:f>
              <c:numCache>
                <c:formatCode>#\ ##0.0</c:formatCode>
                <c:ptCount val="4"/>
                <c:pt idx="0">
                  <c:v>34400.185867995431</c:v>
                </c:pt>
                <c:pt idx="1">
                  <c:v>15804.078629958018</c:v>
                </c:pt>
                <c:pt idx="2">
                  <c:v>10045.79911108522</c:v>
                </c:pt>
                <c:pt idx="3">
                  <c:v>27517.002409825865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03-45FB-A5FA-CD79BCEC54C0}"/>
            </c:ext>
          </c:extLst>
        </c:ser>
        <c:ser>
          <c:idx val="3"/>
          <c:order val="3"/>
          <c:tx>
            <c:v>2020</c:v>
          </c:tx>
          <c:spPr>
            <a:solidFill>
              <a:srgbClr val="C7CCD6"/>
            </a:solidFill>
          </c:spPr>
          <c:invertIfNegative val="0"/>
          <c:val>
            <c:numRef>
              <c:f>'10.1'!$B$19:$E$19</c:f>
              <c:numCache>
                <c:formatCode>#\ ##0.0</c:formatCode>
                <c:ptCount val="4"/>
                <c:pt idx="0">
                  <c:v>32870.945788518613</c:v>
                </c:pt>
                <c:pt idx="1">
                  <c:v>14818.914658930849</c:v>
                </c:pt>
                <c:pt idx="2">
                  <c:v>9700.1600115525835</c:v>
                </c:pt>
                <c:pt idx="3">
                  <c:v>28538.475790229295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E-49CF-90D6-9A641DF48C49}"/>
            </c:ext>
          </c:extLst>
        </c:ser>
        <c:ser>
          <c:idx val="4"/>
          <c:order val="4"/>
          <c:tx>
            <c:v>2021</c:v>
          </c:tx>
          <c:spPr>
            <a:solidFill>
              <a:srgbClr val="DF2B20"/>
            </a:solidFill>
          </c:spPr>
          <c:invertIfNegative val="0"/>
          <c:val>
            <c:numRef>
              <c:f>'10.1'!$B$20:$E$20</c:f>
              <c:numCache>
                <c:formatCode>#\ ##0.0</c:formatCode>
                <c:ptCount val="4"/>
                <c:pt idx="0">
                  <c:v>35884.338605227051</c:v>
                </c:pt>
                <c:pt idx="1">
                  <c:v>17769.04911468277</c:v>
                </c:pt>
                <c:pt idx="2">
                  <c:v>9774.41938479083</c:v>
                </c:pt>
                <c:pt idx="3">
                  <c:v>29062.793518273029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4-4FFC-993F-690CD845D8F9}"/>
            </c:ext>
          </c:extLst>
        </c:ser>
        <c:ser>
          <c:idx val="5"/>
          <c:order val="5"/>
          <c:tx>
            <c:v>2022</c:v>
          </c:tx>
          <c:spPr>
            <a:solidFill>
              <a:srgbClr val="E86159"/>
            </a:solidFill>
          </c:spPr>
          <c:invertIfNegative val="0"/>
          <c:val>
            <c:numRef>
              <c:f>'10.1'!$B$21:$E$21</c:f>
              <c:numCache>
                <c:formatCode>#\ ##0.0</c:formatCode>
                <c:ptCount val="4"/>
                <c:pt idx="0">
                  <c:v>31881.908243022164</c:v>
                </c:pt>
                <c:pt idx="1">
                  <c:v>14755.739691572808</c:v>
                </c:pt>
                <c:pt idx="2">
                  <c:v>9897.3190016545013</c:v>
                </c:pt>
                <c:pt idx="3">
                  <c:v>25535.021715121322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B-436D-8C94-E0C09588B35C}"/>
            </c:ext>
          </c:extLst>
        </c:ser>
        <c:ser>
          <c:idx val="6"/>
          <c:order val="6"/>
          <c:tx>
            <c:v>2023</c:v>
          </c:tx>
          <c:spPr>
            <a:solidFill>
              <a:srgbClr val="F0948F"/>
            </a:solidFill>
          </c:spPr>
          <c:invertIfNegative val="0"/>
          <c:val>
            <c:numRef>
              <c:f>'10.1'!$B$22:$E$22</c:f>
              <c:numCache>
                <c:formatCode>#\ ##0.0</c:formatCode>
                <c:ptCount val="4"/>
                <c:pt idx="0">
                  <c:v>29537.161911276286</c:v>
                </c:pt>
                <c:pt idx="1">
                  <c:v>14379.329966146561</c:v>
                </c:pt>
                <c:pt idx="2">
                  <c:v>8040.447451</c:v>
                </c:pt>
                <c:pt idx="3">
                  <c:v>23982.614303095688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C-4156-9CFB-A95BEAD296F0}"/>
            </c:ext>
          </c:extLst>
        </c:ser>
        <c:ser>
          <c:idx val="7"/>
          <c:order val="7"/>
          <c:tx>
            <c:v>2024</c:v>
          </c:tx>
          <c:spPr>
            <a:solidFill>
              <a:srgbClr val="F7C9C7"/>
            </a:solidFill>
          </c:spPr>
          <c:invertIfNegative val="0"/>
          <c:val>
            <c:numRef>
              <c:f>'10.1'!$B$23:$E$23</c:f>
              <c:numCache>
                <c:formatCode>#\ ##0.0</c:formatCode>
                <c:ptCount val="4"/>
                <c:pt idx="0">
                  <c:v>27473.734489999995</c:v>
                </c:pt>
                <c:pt idx="1">
                  <c:v>11714.858453000001</c:v>
                </c:pt>
                <c:pt idx="2">
                  <c:v>8173.2212310000014</c:v>
                </c:pt>
                <c:pt idx="3">
                  <c:v>25640.774159000001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C9-43CE-9CBB-2FA595C58F94}"/>
            </c:ext>
          </c:extLst>
        </c:ser>
        <c:ser>
          <c:idx val="8"/>
          <c:order val="8"/>
          <c:tx>
            <c:v>2025</c:v>
          </c:tx>
          <c:spPr>
            <a:solidFill>
              <a:srgbClr val="000000"/>
            </a:solidFill>
          </c:spPr>
          <c:invertIfNegative val="0"/>
          <c:val>
            <c:numRef>
              <c:f>'10.1'!$B$24:$E$24</c:f>
              <c:numCache>
                <c:formatCode>#\ ##0.0</c:formatCode>
                <c:ptCount val="4"/>
                <c:pt idx="0">
                  <c:v>29973.797238999996</c:v>
                </c:pt>
                <c:pt idx="1">
                  <c:v>12433.596289000001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9-49E0-9F4A-83038E377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5805696"/>
        <c:axId val="295807232"/>
      </c:barChart>
      <c:catAx>
        <c:axId val="29580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95807232"/>
        <c:crosses val="autoZero"/>
        <c:auto val="1"/>
        <c:lblAlgn val="ctr"/>
        <c:lblOffset val="100"/>
        <c:noMultiLvlLbl val="0"/>
      </c:catAx>
      <c:valAx>
        <c:axId val="295807232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95805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0628770413599291E-2"/>
          <c:y val="0.86962880611352766"/>
          <c:w val="0.9093712295864006"/>
          <c:h val="9.1098020802976173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Meziroční změna (%)</a:t>
            </a:r>
          </a:p>
        </c:rich>
      </c:tx>
      <c:layout>
        <c:manualLayout>
          <c:xMode val="edge"/>
          <c:yMode val="edge"/>
          <c:x val="1.5914139445440609E-2"/>
          <c:y val="7.94123486202104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2238371319203765E-2"/>
          <c:y val="0.17729298250025788"/>
          <c:w val="0.87790067825680207"/>
          <c:h val="0.54274706793742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'10.2'!$A$14</c:f>
              <c:strCache>
                <c:ptCount val="1"/>
                <c:pt idx="0">
                  <c:v>Meziroční změna-výroba tepla brutto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'10.2'!$B$14:$M$14</c:f>
              <c:numCache>
                <c:formatCode>0.0%</c:formatCode>
                <c:ptCount val="12"/>
                <c:pt idx="0">
                  <c:v>-3.8525903187195246E-2</c:v>
                </c:pt>
                <c:pt idx="1">
                  <c:v>0.17823544790152554</c:v>
                </c:pt>
                <c:pt idx="2">
                  <c:v>7.651251581151533E-2</c:v>
                </c:pt>
                <c:pt idx="3">
                  <c:v>-2.1231528843220736E-2</c:v>
                </c:pt>
                <c:pt idx="4">
                  <c:v>0.11528033233803259</c:v>
                </c:pt>
                <c:pt idx="5">
                  <c:v>-3.2492453668029518E-2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1-4267-BCC9-0ED9F1BA0328}"/>
            </c:ext>
          </c:extLst>
        </c:ser>
        <c:ser>
          <c:idx val="1"/>
          <c:order val="1"/>
          <c:tx>
            <c:strRef>
              <c:f>'10.2'!$A$25</c:f>
              <c:strCache>
                <c:ptCount val="1"/>
                <c:pt idx="0">
                  <c:v>Meziroční změna-dodávky tepla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val>
            <c:numRef>
              <c:f>'10.2'!$B$25:$M$25</c:f>
              <c:numCache>
                <c:formatCode>0.0%</c:formatCode>
                <c:ptCount val="12"/>
                <c:pt idx="0">
                  <c:v>-3.7182228725379511E-2</c:v>
                </c:pt>
                <c:pt idx="1">
                  <c:v>0.26896564082290964</c:v>
                </c:pt>
                <c:pt idx="2">
                  <c:v>9.7801618476124091E-2</c:v>
                </c:pt>
                <c:pt idx="3">
                  <c:v>-2.7206703740148261E-2</c:v>
                </c:pt>
                <c:pt idx="4">
                  <c:v>0.27324838879506946</c:v>
                </c:pt>
                <c:pt idx="5">
                  <c:v>-2.8417612599927002E-2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1-4267-BCC9-0ED9F1BA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295947264"/>
        <c:axId val="295949056"/>
      </c:barChart>
      <c:catAx>
        <c:axId val="2959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95949056"/>
        <c:crosses val="autoZero"/>
        <c:auto val="1"/>
        <c:lblAlgn val="ctr"/>
        <c:lblOffset val="100"/>
        <c:noMultiLvlLbl val="0"/>
      </c:catAx>
      <c:valAx>
        <c:axId val="29594905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9594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392880978406797"/>
          <c:w val="0.949457807340094"/>
          <c:h val="0.1368882058608137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Výroba tepla brutto (TJ)</a:t>
            </a:r>
          </a:p>
        </c:rich>
      </c:tx>
      <c:layout>
        <c:manualLayout>
          <c:xMode val="edge"/>
          <c:yMode val="edge"/>
          <c:x val="1.0013779527559072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cat>
            <c:numRef>
              <c:f>'10.2'!$B$29:$M$29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'10.2'!$B$32:$M$32</c:f>
              <c:numCache>
                <c:formatCode>#\ ##0.0</c:formatCode>
                <c:ptCount val="12"/>
                <c:pt idx="0">
                  <c:v>17271.858659492998</c:v>
                </c:pt>
                <c:pt idx="1">
                  <c:v>13612.464886</c:v>
                </c:pt>
                <c:pt idx="2">
                  <c:v>12876.706660999998</c:v>
                </c:pt>
                <c:pt idx="3">
                  <c:v>10308.782688999998</c:v>
                </c:pt>
                <c:pt idx="4">
                  <c:v>8104.0154730000013</c:v>
                </c:pt>
                <c:pt idx="5">
                  <c:v>7020.1473650000016</c:v>
                </c:pt>
                <c:pt idx="6">
                  <c:v>6486.0417599999992</c:v>
                </c:pt>
                <c:pt idx="7">
                  <c:v>6271.9956180000017</c:v>
                </c:pt>
                <c:pt idx="8">
                  <c:v>7309.5027709999986</c:v>
                </c:pt>
                <c:pt idx="9">
                  <c:v>10568.480660000001</c:v>
                </c:pt>
                <c:pt idx="10">
                  <c:v>14270.517816999996</c:v>
                </c:pt>
                <c:pt idx="11">
                  <c:v>16772.036032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D-48C2-9AED-44B48B7244AD}"/>
            </c:ext>
          </c:extLst>
        </c:ser>
        <c:ser>
          <c:idx val="1"/>
          <c:order val="1"/>
          <c:tx>
            <c:strRef>
              <c:f>'10.2'!$A$33</c:f>
              <c:strCache>
                <c:ptCount val="1"/>
                <c:pt idx="0">
                  <c:v>Rozsah 2017-2024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  <a:effectLst/>
          </c:spPr>
          <c:cat>
            <c:numRef>
              <c:f>'10.2'!$B$29:$M$29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'10.2'!$B$33:$M$33</c:f>
              <c:numCache>
                <c:formatCode>#\ ##0.0</c:formatCode>
                <c:ptCount val="12"/>
                <c:pt idx="0">
                  <c:v>7517.7556730877841</c:v>
                </c:pt>
                <c:pt idx="1">
                  <c:v>6280.7015009108418</c:v>
                </c:pt>
                <c:pt idx="2">
                  <c:v>6785.6197793056217</c:v>
                </c:pt>
                <c:pt idx="3">
                  <c:v>3979.5453178589341</c:v>
                </c:pt>
                <c:pt idx="4">
                  <c:v>3844.6587991386859</c:v>
                </c:pt>
                <c:pt idx="5">
                  <c:v>1562.5921924000004</c:v>
                </c:pt>
                <c:pt idx="6">
                  <c:v>1538.0636264000004</c:v>
                </c:pt>
                <c:pt idx="7">
                  <c:v>1776.4025011524236</c:v>
                </c:pt>
                <c:pt idx="8">
                  <c:v>3025.2993804956304</c:v>
                </c:pt>
                <c:pt idx="9">
                  <c:v>2872.0831456680226</c:v>
                </c:pt>
                <c:pt idx="10">
                  <c:v>3058.2476802944257</c:v>
                </c:pt>
                <c:pt idx="11">
                  <c:v>3359.0827893999958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D-48C2-9AED-44B48B724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420784"/>
        <c:axId val="858419144"/>
      </c:areaChart>
      <c:lineChart>
        <c:grouping val="standard"/>
        <c:varyColors val="0"/>
        <c:ser>
          <c:idx val="2"/>
          <c:order val="2"/>
          <c:tx>
            <c:strRef>
              <c:f>'10.2'!$A$34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23306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'10.2'!$B$34:$M$34</c:f>
              <c:numCache>
                <c:formatCode>#\ ##0.0</c:formatCode>
                <c:ptCount val="12"/>
                <c:pt idx="0">
                  <c:v>18457.258576</c:v>
                </c:pt>
                <c:pt idx="1">
                  <c:v>13612.464886</c:v>
                </c:pt>
                <c:pt idx="2">
                  <c:v>12876.706660999998</c:v>
                </c:pt>
                <c:pt idx="3">
                  <c:v>10308.782688999998</c:v>
                </c:pt>
                <c:pt idx="4">
                  <c:v>8104.0154730000013</c:v>
                </c:pt>
                <c:pt idx="5">
                  <c:v>7020.1473650000016</c:v>
                </c:pt>
                <c:pt idx="6">
                  <c:v>6486.0417599999992</c:v>
                </c:pt>
                <c:pt idx="7">
                  <c:v>6271.9956180000017</c:v>
                </c:pt>
                <c:pt idx="8">
                  <c:v>7445.6998060000005</c:v>
                </c:pt>
                <c:pt idx="9">
                  <c:v>10568.480660000001</c:v>
                </c:pt>
                <c:pt idx="10">
                  <c:v>14913.232501999999</c:v>
                </c:pt>
                <c:pt idx="11">
                  <c:v>16772.036032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D-48C2-9AED-44B48B7244AD}"/>
            </c:ext>
          </c:extLst>
        </c:ser>
        <c:ser>
          <c:idx val="3"/>
          <c:order val="3"/>
          <c:tx>
            <c:strRef>
              <c:f>'10.2'!$A$35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DF2B20"/>
              </a:solidFill>
              <a:round/>
            </a:ln>
            <a:effectLst/>
          </c:spPr>
          <c:marker>
            <c:symbol val="none"/>
          </c:marker>
          <c:val>
            <c:numRef>
              <c:f>'10.2'!$B$35:$M$35</c:f>
              <c:numCache>
                <c:formatCode>#\ ##0.0</c:formatCode>
                <c:ptCount val="12"/>
                <c:pt idx="0">
                  <c:v>17746.176018999995</c:v>
                </c:pt>
                <c:pt idx="1">
                  <c:v>16038.688661999999</c:v>
                </c:pt>
                <c:pt idx="2">
                  <c:v>13861.935883000006</c:v>
                </c:pt>
                <c:pt idx="3">
                  <c:v>10089.911472</c:v>
                </c:pt>
                <c:pt idx="4">
                  <c:v>9038.2490699999998</c:v>
                </c:pt>
                <c:pt idx="5">
                  <c:v>6792.0455519999996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D-48C2-9AED-44B48B724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20784"/>
        <c:axId val="858419144"/>
      </c:lineChart>
      <c:catAx>
        <c:axId val="8584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19144"/>
        <c:crosses val="autoZero"/>
        <c:auto val="1"/>
        <c:lblAlgn val="ctr"/>
        <c:lblOffset val="100"/>
        <c:noMultiLvlLbl val="0"/>
      </c:catAx>
      <c:valAx>
        <c:axId val="858419144"/>
        <c:scaling>
          <c:orientation val="minMax"/>
          <c:max val="2500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1000" b="1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Dodávky tepla (TJ)</a:t>
            </a:r>
          </a:p>
        </c:rich>
      </c:tx>
      <c:layout>
        <c:manualLayout>
          <c:xMode val="edge"/>
          <c:yMode val="edge"/>
          <c:x val="1.0013779527559072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>
                <a:alpha val="0"/>
              </a:schemeClr>
            </a:solidFill>
            <a:ln>
              <a:noFill/>
            </a:ln>
            <a:effectLst/>
          </c:spPr>
          <c:cat>
            <c:numRef>
              <c:f>'10.2'!$B$29:$M$29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'10.2'!$B$39:$M$39</c:f>
              <c:numCache>
                <c:formatCode>#\ ##0.0</c:formatCode>
                <c:ptCount val="12"/>
                <c:pt idx="0">
                  <c:v>10502.688458235476</c:v>
                </c:pt>
                <c:pt idx="1">
                  <c:v>8188.6469299999972</c:v>
                </c:pt>
                <c:pt idx="2">
                  <c:v>7516.9039679999996</c:v>
                </c:pt>
                <c:pt idx="3">
                  <c:v>5467.8344290000005</c:v>
                </c:pt>
                <c:pt idx="4">
                  <c:v>3464.0072140000007</c:v>
                </c:pt>
                <c:pt idx="5">
                  <c:v>2740.1638940000003</c:v>
                </c:pt>
                <c:pt idx="6">
                  <c:v>2450.8204420000002</c:v>
                </c:pt>
                <c:pt idx="7">
                  <c:v>2500.1212150000006</c:v>
                </c:pt>
                <c:pt idx="8">
                  <c:v>2795.0587320000004</c:v>
                </c:pt>
                <c:pt idx="9">
                  <c:v>5048.0970149296772</c:v>
                </c:pt>
                <c:pt idx="10">
                  <c:v>8480.3642282333603</c:v>
                </c:pt>
                <c:pt idx="11">
                  <c:v>10454.153059932652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B-4C13-B82D-3DFA15E37B36}"/>
            </c:ext>
          </c:extLst>
        </c:ser>
        <c:ser>
          <c:idx val="1"/>
          <c:order val="1"/>
          <c:tx>
            <c:strRef>
              <c:f>'10.2'!$A$40</c:f>
              <c:strCache>
                <c:ptCount val="1"/>
                <c:pt idx="0">
                  <c:v>Rozsah 2017-2024</c:v>
                </c:pt>
              </c:strCache>
            </c:strRef>
          </c:tx>
          <c:spPr>
            <a:solidFill>
              <a:srgbClr val="C7CCD6"/>
            </a:solidFill>
            <a:ln>
              <a:noFill/>
            </a:ln>
            <a:effectLst/>
          </c:spPr>
          <c:cat>
            <c:numRef>
              <c:f>'10.2'!$B$29:$M$29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'10.2'!$B$40:$M$40</c:f>
              <c:numCache>
                <c:formatCode>#\ ##0.0</c:formatCode>
                <c:ptCount val="12"/>
                <c:pt idx="0">
                  <c:v>5974.1337215315107</c:v>
                </c:pt>
                <c:pt idx="1">
                  <c:v>4898.5749422998997</c:v>
                </c:pt>
                <c:pt idx="2">
                  <c:v>5058.5124104068918</c:v>
                </c:pt>
                <c:pt idx="3">
                  <c:v>3134.4743687396349</c:v>
                </c:pt>
                <c:pt idx="4">
                  <c:v>2569.8998787347123</c:v>
                </c:pt>
                <c:pt idx="5">
                  <c:v>494.67259094255724</c:v>
                </c:pt>
                <c:pt idx="6">
                  <c:v>592.80372320310289</c:v>
                </c:pt>
                <c:pt idx="7">
                  <c:v>596.7164714329997</c:v>
                </c:pt>
                <c:pt idx="8">
                  <c:v>1993.157713153204</c:v>
                </c:pt>
                <c:pt idx="9">
                  <c:v>2233.2896830802065</c:v>
                </c:pt>
                <c:pt idx="10">
                  <c:v>1831.2306284812948</c:v>
                </c:pt>
                <c:pt idx="11">
                  <c:v>1975.156302742007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B-4C13-B82D-3DFA15E3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420784"/>
        <c:axId val="858419144"/>
      </c:areaChart>
      <c:lineChart>
        <c:grouping val="standard"/>
        <c:varyColors val="0"/>
        <c:ser>
          <c:idx val="2"/>
          <c:order val="2"/>
          <c:tx>
            <c:strRef>
              <c:f>'10.2'!$A$41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23306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'10.2'!$B$41:$M$41</c:f>
              <c:numCache>
                <c:formatCode>#\ ##0.0</c:formatCode>
                <c:ptCount val="12"/>
                <c:pt idx="0">
                  <c:v>11768.183591999999</c:v>
                </c:pt>
                <c:pt idx="1">
                  <c:v>8188.6469299999972</c:v>
                </c:pt>
                <c:pt idx="2">
                  <c:v>7516.9039679999996</c:v>
                </c:pt>
                <c:pt idx="3">
                  <c:v>5510.6873450000003</c:v>
                </c:pt>
                <c:pt idx="4">
                  <c:v>3464.0072140000007</c:v>
                </c:pt>
                <c:pt idx="5">
                  <c:v>2740.1638940000003</c:v>
                </c:pt>
                <c:pt idx="6">
                  <c:v>2450.8204420000002</c:v>
                </c:pt>
                <c:pt idx="7">
                  <c:v>2500.1212150000006</c:v>
                </c:pt>
                <c:pt idx="8">
                  <c:v>3222.2795740000001</c:v>
                </c:pt>
                <c:pt idx="9">
                  <c:v>5957.8148639999999</c:v>
                </c:pt>
                <c:pt idx="10">
                  <c:v>9122.2104070000005</c:v>
                </c:pt>
                <c:pt idx="11">
                  <c:v>10560.748887999998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B-4C13-B82D-3DFA15E37B36}"/>
            </c:ext>
          </c:extLst>
        </c:ser>
        <c:ser>
          <c:idx val="3"/>
          <c:order val="3"/>
          <c:tx>
            <c:strRef>
              <c:f>'10.2'!$A$42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DF2B20"/>
              </a:solidFill>
              <a:round/>
            </a:ln>
            <a:effectLst/>
          </c:spPr>
          <c:marker>
            <c:symbol val="none"/>
          </c:marker>
          <c:val>
            <c:numRef>
              <c:f>'10.2'!$B$42:$M$42</c:f>
              <c:numCache>
                <c:formatCode>#\ ##0.0</c:formatCode>
                <c:ptCount val="12"/>
                <c:pt idx="0">
                  <c:v>11330.616297999997</c:v>
                </c:pt>
                <c:pt idx="1">
                  <c:v>10391.111598999998</c:v>
                </c:pt>
                <c:pt idx="2">
                  <c:v>8252.0693419999989</c:v>
                </c:pt>
                <c:pt idx="3">
                  <c:v>5360.7597070000011</c:v>
                </c:pt>
                <c:pt idx="4">
                  <c:v>4410.5416039999982</c:v>
                </c:pt>
                <c:pt idx="5">
                  <c:v>2662.2949780000008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7B-4C13-B82D-3DFA15E37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20784"/>
        <c:axId val="858419144"/>
      </c:lineChart>
      <c:catAx>
        <c:axId val="8584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19144"/>
        <c:crosses val="autoZero"/>
        <c:auto val="1"/>
        <c:lblAlgn val="ctr"/>
        <c:lblOffset val="100"/>
        <c:noMultiLvlLbl val="0"/>
      </c:catAx>
      <c:valAx>
        <c:axId val="8584191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584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průmysl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'10.4'!$B$5:$E$5</c:f>
              <c:numCache>
                <c:formatCode>#\ ##0.0</c:formatCode>
                <c:ptCount val="4"/>
                <c:pt idx="0">
                  <c:v>7671.9408000000003</c:v>
                </c:pt>
                <c:pt idx="1">
                  <c:v>4633.9967153999996</c:v>
                </c:pt>
                <c:pt idx="2">
                  <c:v>3745.8223309999994</c:v>
                </c:pt>
                <c:pt idx="3">
                  <c:v>6136.9892919999984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D-4744-A8E3-BCC24A7E0D32}"/>
            </c:ext>
          </c:extLst>
        </c:ser>
        <c:ser>
          <c:idx val="0"/>
          <c:order val="1"/>
          <c:tx>
            <c:strRef>
              <c:f>'10.4'!$C$15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'10.4'!$B$6:$E$6</c:f>
              <c:numCache>
                <c:formatCode>#\ ##0.0</c:formatCode>
                <c:ptCount val="4"/>
                <c:pt idx="0">
                  <c:v>7021.2371049999983</c:v>
                </c:pt>
                <c:pt idx="1">
                  <c:v>3965.4027319999996</c:v>
                </c:pt>
                <c:pt idx="2">
                  <c:v>3547.4660890000009</c:v>
                </c:pt>
                <c:pt idx="3">
                  <c:v>6203.9500329999992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ED-4744-A8E3-BCC24A7E0D32}"/>
            </c:ext>
          </c:extLst>
        </c:ser>
        <c:ser>
          <c:idx val="1"/>
          <c:order val="2"/>
          <c:tx>
            <c:strRef>
              <c:f>'10.4'!$D$15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'10.4'!$B$7:$E$7</c:f>
              <c:numCache>
                <c:formatCode>#\ ##0.0</c:formatCode>
                <c:ptCount val="4"/>
                <c:pt idx="0">
                  <c:v>7667.5807229664297</c:v>
                </c:pt>
                <c:pt idx="1">
                  <c:v>4621.9647687183515</c:v>
                </c:pt>
                <c:pt idx="2">
                  <c:v>3456.9184949999994</c:v>
                </c:pt>
                <c:pt idx="3">
                  <c:v>6278.3488349999998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ED-4744-A8E3-BCC24A7E0D32}"/>
            </c:ext>
          </c:extLst>
        </c:ser>
        <c:ser>
          <c:idx val="3"/>
          <c:order val="3"/>
          <c:tx>
            <c:strRef>
              <c:f>'10.4'!$E$15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'10.4'!$B$8:$E$8</c:f>
              <c:numCache>
                <c:formatCode>#\ ##0.0</c:formatCode>
                <c:ptCount val="4"/>
                <c:pt idx="0">
                  <c:v>6952.8222269999997</c:v>
                </c:pt>
                <c:pt idx="1">
                  <c:v>4444.882713</c:v>
                </c:pt>
                <c:pt idx="2">
                  <c:v>3569.6563310000001</c:v>
                </c:pt>
                <c:pt idx="3">
                  <c:v>5485.4993239999994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C-4F18-B016-F894BE7AD923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'10.4'!$B$9:$E$9</c:f>
              <c:numCache>
                <c:formatCode>#\ ##0.0</c:formatCode>
                <c:ptCount val="4"/>
                <c:pt idx="0">
                  <c:v>6362.3415779999996</c:v>
                </c:pt>
                <c:pt idx="1">
                  <c:v>3693.0485550000003</c:v>
                </c:pt>
                <c:pt idx="2">
                  <c:v>2884.346661</c:v>
                </c:pt>
                <c:pt idx="3">
                  <c:v>4785.7502970000005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3-4604-A918-92B5BB02A746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'10.4'!$B$10:$E$10</c:f>
              <c:numCache>
                <c:formatCode>#\ ##0.0</c:formatCode>
                <c:ptCount val="4"/>
                <c:pt idx="0">
                  <c:v>4895.8526029999994</c:v>
                </c:pt>
                <c:pt idx="1">
                  <c:v>3047.2187430000004</c:v>
                </c:pt>
                <c:pt idx="2">
                  <c:v>2458.8822540000001</c:v>
                </c:pt>
                <c:pt idx="3">
                  <c:v>4339.2736840000007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D-48FE-8B13-AB0F8BD1E930}"/>
            </c:ext>
          </c:extLst>
        </c:ser>
        <c:ser>
          <c:idx val="6"/>
          <c:order val="6"/>
          <c:tx>
            <c:v>2025</c:v>
          </c:tx>
          <c:spPr>
            <a:solidFill>
              <a:srgbClr val="F0948F"/>
            </a:solidFill>
          </c:spPr>
          <c:invertIfNegative val="0"/>
          <c:val>
            <c:numRef>
              <c:f>'10.4'!$B$11:$E$11</c:f>
              <c:numCache>
                <c:formatCode>#\ ##0.0</c:formatCode>
                <c:ptCount val="4"/>
                <c:pt idx="0">
                  <c:v>5169.9100689999996</c:v>
                </c:pt>
                <c:pt idx="1">
                  <c:v>2770.2019660000014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D-4C92-AA8D-0512D3A8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  <c:majorUnit val="2500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81251115321856016"/>
          <c:h val="9.9807292531513908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F5E-443A-8638-483B753BB5E8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F5E-443A-8638-483B753BB5E8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F5E-443A-8638-483B753BB5E8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F5E-443A-8638-483B753BB5E8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F5E-443A-8638-483B753BB5E8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F5E-443A-8638-483B753BB5E8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F5E-443A-8638-483B753BB5E8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F5E-443A-8638-483B753BB5E8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F5E-443A-8638-483B753BB5E8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F5E-443A-8638-483B753BB5E8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F5E-443A-8638-483B753BB5E8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F5E-443A-8638-483B753BB5E8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F5E-443A-8638-483B753BB5E8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F5E-443A-8638-483B753BB5E8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CF5E-443A-8638-483B753BB5E8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CF5E-443A-8638-483B753BB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domácnosti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'10.4'!$B$18:$E$18</c:f>
              <c:numCache>
                <c:formatCode>#\ ##0.0</c:formatCode>
                <c:ptCount val="4"/>
                <c:pt idx="0">
                  <c:v>14015.397265597716</c:v>
                </c:pt>
                <c:pt idx="1">
                  <c:v>5663.1111253245599</c:v>
                </c:pt>
                <c:pt idx="2">
                  <c:v>3090.2147482706205</c:v>
                </c:pt>
                <c:pt idx="3">
                  <c:v>11080.062526775408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A-406C-BFD4-0E23DCD5CCA0}"/>
            </c:ext>
          </c:extLst>
        </c:ser>
        <c:ser>
          <c:idx val="0"/>
          <c:order val="1"/>
          <c:tx>
            <c:strRef>
              <c:f>'10.4'!$C$15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'10.4'!$B$19:$E$19</c:f>
              <c:numCache>
                <c:formatCode>#\ ##0.0</c:formatCode>
                <c:ptCount val="4"/>
                <c:pt idx="0">
                  <c:v>13365.702517027044</c:v>
                </c:pt>
                <c:pt idx="1">
                  <c:v>5557.4149748755744</c:v>
                </c:pt>
                <c:pt idx="2">
                  <c:v>2881.1293208541133</c:v>
                </c:pt>
                <c:pt idx="3">
                  <c:v>11704.285397282179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A-406C-BFD4-0E23DCD5CCA0}"/>
            </c:ext>
          </c:extLst>
        </c:ser>
        <c:ser>
          <c:idx val="1"/>
          <c:order val="2"/>
          <c:tx>
            <c:strRef>
              <c:f>'10.4'!$D$15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'10.4'!$B$20:$E$20</c:f>
              <c:numCache>
                <c:formatCode>#\ ##0.0</c:formatCode>
                <c:ptCount val="4"/>
                <c:pt idx="0">
                  <c:v>14475.47323926062</c:v>
                </c:pt>
                <c:pt idx="1">
                  <c:v>6886.6457983141918</c:v>
                </c:pt>
                <c:pt idx="2">
                  <c:v>3111.065786985374</c:v>
                </c:pt>
                <c:pt idx="3">
                  <c:v>12285.201532999999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A-406C-BFD4-0E23DCD5CCA0}"/>
            </c:ext>
          </c:extLst>
        </c:ser>
        <c:ser>
          <c:idx val="3"/>
          <c:order val="3"/>
          <c:tx>
            <c:strRef>
              <c:f>'10.4'!$E$15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'10.4'!$B$21:$E$21</c:f>
              <c:numCache>
                <c:formatCode>#\ ##0.0</c:formatCode>
                <c:ptCount val="4"/>
                <c:pt idx="0">
                  <c:v>12966.086234000002</c:v>
                </c:pt>
                <c:pt idx="1">
                  <c:v>5233.3896450000011</c:v>
                </c:pt>
                <c:pt idx="2">
                  <c:v>3145.012549</c:v>
                </c:pt>
                <c:pt idx="3">
                  <c:v>10944.489931000007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CA-406C-BFD4-0E23DCD5CCA0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'10.4'!$B$22:$E$22</c:f>
              <c:numCache>
                <c:formatCode>#\ ##0.0</c:formatCode>
                <c:ptCount val="4"/>
                <c:pt idx="0">
                  <c:v>12336.449079</c:v>
                </c:pt>
                <c:pt idx="1">
                  <c:v>5396.062098999997</c:v>
                </c:pt>
                <c:pt idx="2">
                  <c:v>2443.3230830000002</c:v>
                </c:pt>
                <c:pt idx="3">
                  <c:v>10421.358761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7-4631-B511-34DA7A27AA30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'10.4'!$B$23:$E$23</c:f>
              <c:numCache>
                <c:formatCode>#\ ##0.0</c:formatCode>
                <c:ptCount val="4"/>
                <c:pt idx="0">
                  <c:v>11845.086124000001</c:v>
                </c:pt>
                <c:pt idx="1">
                  <c:v>4175.0276430000004</c:v>
                </c:pt>
                <c:pt idx="2">
                  <c:v>2892.3020450000004</c:v>
                </c:pt>
                <c:pt idx="3">
                  <c:v>12026.564933000001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D-4F25-BCB5-C90A33B02B77}"/>
            </c:ext>
          </c:extLst>
        </c:ser>
        <c:ser>
          <c:idx val="6"/>
          <c:order val="6"/>
          <c:tx>
            <c:v>2025</c:v>
          </c:tx>
          <c:spPr>
            <a:solidFill>
              <a:srgbClr val="F0948F"/>
            </a:solidFill>
          </c:spPr>
          <c:invertIfNegative val="0"/>
          <c:val>
            <c:numRef>
              <c:f>'10.4'!$B$24:$E$24</c:f>
              <c:numCache>
                <c:formatCode>#\ ##0.0</c:formatCode>
                <c:ptCount val="4"/>
                <c:pt idx="0">
                  <c:v>13025.913480000003</c:v>
                </c:pt>
                <c:pt idx="1">
                  <c:v>4676.340979999999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5-4D42-8D70-920AB0CAC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ax val="15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81251115321856016"/>
          <c:h val="0.100000592423495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-</a:t>
            </a:r>
            <a:r>
              <a:rPr lang="cs-CZ" sz="1000" baseline="0">
                <a:solidFill>
                  <a:schemeClr val="tx2"/>
                </a:solidFill>
              </a:rPr>
              <a:t> Obchod, služby, školství</a:t>
            </a:r>
            <a:r>
              <a:rPr lang="cs-CZ" sz="1000">
                <a:solidFill>
                  <a:schemeClr val="tx2"/>
                </a:solidFill>
              </a:rPr>
              <a:t> (TJ)</a:t>
            </a:r>
          </a:p>
        </c:rich>
      </c:tx>
      <c:layout>
        <c:manualLayout>
          <c:xMode val="edge"/>
          <c:yMode val="edge"/>
          <c:x val="1.1742784893065813E-3"/>
          <c:y val="4.881664470052831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670410297886574E-2"/>
          <c:y val="0.16706746420645918"/>
          <c:w val="0.90299353993263509"/>
          <c:h val="0.575174433667894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'10.4'!$B$15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'10.4'!$B$31:$E$31</c:f>
              <c:numCache>
                <c:formatCode>#\ ##0.0</c:formatCode>
                <c:ptCount val="4"/>
                <c:pt idx="0">
                  <c:v>8000.2277954508227</c:v>
                </c:pt>
                <c:pt idx="1">
                  <c:v>2947.9774611584162</c:v>
                </c:pt>
                <c:pt idx="2">
                  <c:v>1375.0624167794851</c:v>
                </c:pt>
                <c:pt idx="3">
                  <c:v>6345.6836996429729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E-4E45-A454-51DA36F9030F}"/>
            </c:ext>
          </c:extLst>
        </c:ser>
        <c:ser>
          <c:idx val="0"/>
          <c:order val="1"/>
          <c:tx>
            <c:strRef>
              <c:f>'10.4'!$C$15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'10.4'!$B$32:$E$32</c:f>
              <c:numCache>
                <c:formatCode>#\ ##0.0</c:formatCode>
                <c:ptCount val="4"/>
                <c:pt idx="0">
                  <c:v>7761.4412209729589</c:v>
                </c:pt>
                <c:pt idx="1">
                  <c:v>2666.4454051244275</c:v>
                </c:pt>
                <c:pt idx="2">
                  <c:v>1502.5578261458868</c:v>
                </c:pt>
                <c:pt idx="3">
                  <c:v>6727.5190452424795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E-4E45-A454-51DA36F9030F}"/>
            </c:ext>
          </c:extLst>
        </c:ser>
        <c:ser>
          <c:idx val="1"/>
          <c:order val="2"/>
          <c:tx>
            <c:strRef>
              <c:f>'10.4'!$D$15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'10.4'!$B$33:$E$33</c:f>
              <c:numCache>
                <c:formatCode>#\ ##0.0</c:formatCode>
                <c:ptCount val="4"/>
                <c:pt idx="0">
                  <c:v>8891.9809219999988</c:v>
                </c:pt>
                <c:pt idx="1">
                  <c:v>3340.5134649999991</c:v>
                </c:pt>
                <c:pt idx="2">
                  <c:v>1333.2217679999999</c:v>
                </c:pt>
                <c:pt idx="3">
                  <c:v>6446.5769939999973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1E-4E45-A454-51DA36F9030F}"/>
            </c:ext>
          </c:extLst>
        </c:ser>
        <c:ser>
          <c:idx val="3"/>
          <c:order val="3"/>
          <c:tx>
            <c:strRef>
              <c:f>'10.4'!$E$15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cat>
            <c:strRef>
              <c:f>'10.4'!$B$4:$E$4</c:f>
              <c:strCache>
                <c:ptCount val="4"/>
                <c:pt idx="0">
                  <c:v>I. čtvrtletí</c:v>
                </c:pt>
                <c:pt idx="1">
                  <c:v>II. čtvrtletí</c:v>
                </c:pt>
                <c:pt idx="2">
                  <c:v>III. čtvrtletí</c:v>
                </c:pt>
                <c:pt idx="3">
                  <c:v>IV. čtvrtletí</c:v>
                </c:pt>
              </c:strCache>
            </c:strRef>
          </c:cat>
          <c:val>
            <c:numRef>
              <c:f>'10.4'!$B$34:$E$34</c:f>
              <c:numCache>
                <c:formatCode>#\ ##0.0</c:formatCode>
                <c:ptCount val="4"/>
                <c:pt idx="0">
                  <c:v>7390.9582169999985</c:v>
                </c:pt>
                <c:pt idx="1">
                  <c:v>2754.0628879999995</c:v>
                </c:pt>
                <c:pt idx="2">
                  <c:v>1384.4316569999996</c:v>
                </c:pt>
                <c:pt idx="3">
                  <c:v>5576.0934020000022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1E-4E45-A454-51DA36F9030F}"/>
            </c:ext>
          </c:extLst>
        </c:ser>
        <c:ser>
          <c:idx val="4"/>
          <c:order val="4"/>
          <c:tx>
            <c:v>2023</c:v>
          </c:tx>
          <c:spPr>
            <a:solidFill>
              <a:srgbClr val="DF2B20"/>
            </a:solidFill>
          </c:spPr>
          <c:invertIfNegative val="0"/>
          <c:val>
            <c:numRef>
              <c:f>'10.4'!$B$35:$E$35</c:f>
              <c:numCache>
                <c:formatCode>#\ ##0.0</c:formatCode>
                <c:ptCount val="4"/>
                <c:pt idx="0">
                  <c:v>6707.7180779999999</c:v>
                </c:pt>
                <c:pt idx="1">
                  <c:v>2778.9903609999997</c:v>
                </c:pt>
                <c:pt idx="2">
                  <c:v>1044.651339</c:v>
                </c:pt>
                <c:pt idx="3">
                  <c:v>5311.0865730000005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D-4211-B315-4EA41E46808E}"/>
            </c:ext>
          </c:extLst>
        </c:ser>
        <c:ser>
          <c:idx val="5"/>
          <c:order val="5"/>
          <c:tx>
            <c:v>2024</c:v>
          </c:tx>
          <c:spPr>
            <a:solidFill>
              <a:srgbClr val="E86159"/>
            </a:solidFill>
          </c:spPr>
          <c:invertIfNegative val="0"/>
          <c:val>
            <c:numRef>
              <c:f>'10.4'!$B$36:$E$36</c:f>
              <c:numCache>
                <c:formatCode>#\ ##0.0</c:formatCode>
                <c:ptCount val="4"/>
                <c:pt idx="0">
                  <c:v>6487.5884129999977</c:v>
                </c:pt>
                <c:pt idx="1">
                  <c:v>2082.5843759999984</c:v>
                </c:pt>
                <c:pt idx="2">
                  <c:v>1051.9801230000003</c:v>
                </c:pt>
                <c:pt idx="3">
                  <c:v>5577.5144519999967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7-4C4F-B610-77C3468F7DEA}"/>
            </c:ext>
          </c:extLst>
        </c:ser>
        <c:ser>
          <c:idx val="6"/>
          <c:order val="6"/>
          <c:tx>
            <c:v>2025</c:v>
          </c:tx>
          <c:spPr>
            <a:solidFill>
              <a:srgbClr val="F0948F"/>
            </a:solidFill>
          </c:spPr>
          <c:invertIfNegative val="0"/>
          <c:val>
            <c:numRef>
              <c:f>'10.4'!$B$37:$E$37</c:f>
              <c:numCache>
                <c:formatCode>#\ ##0.0</c:formatCode>
                <c:ptCount val="4"/>
                <c:pt idx="0">
                  <c:v>7127.7679899999976</c:v>
                </c:pt>
                <c:pt idx="1">
                  <c:v>2403.387239000001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B-4D7D-8C39-71FCB608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10"/>
        <c:axId val="144700544"/>
        <c:axId val="144702080"/>
      </c:barChart>
      <c:catAx>
        <c:axId val="1447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44702080"/>
        <c:crosses val="autoZero"/>
        <c:auto val="1"/>
        <c:lblAlgn val="ctr"/>
        <c:lblOffset val="100"/>
        <c:noMultiLvlLbl val="0"/>
      </c:catAx>
      <c:valAx>
        <c:axId val="1447020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44700544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7.9452310597542715E-3"/>
          <c:y val="0.8582905802054891"/>
          <c:w val="0.79913542061583431"/>
          <c:h val="0.100000592423495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187-42F8-8135-75264A0C3574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187-42F8-8135-75264A0C3574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187-42F8-8135-75264A0C3574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187-42F8-8135-75264A0C3574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187-42F8-8135-75264A0C3574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187-42F8-8135-75264A0C3574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187-42F8-8135-75264A0C3574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187-42F8-8135-75264A0C3574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187-42F8-8135-75264A0C3574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187-42F8-8135-75264A0C3574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187-42F8-8135-75264A0C3574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187-42F8-8135-75264A0C3574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B187-42F8-8135-75264A0C3574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B187-42F8-8135-75264A0C3574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B187-42F8-8135-75264A0C3574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B187-42F8-8135-75264A0C3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uhlí</a:t>
            </a:r>
            <a:r>
              <a:rPr lang="en-US" sz="1000">
                <a:solidFill>
                  <a:schemeClr val="tx2"/>
                </a:solidFill>
              </a:rPr>
              <a:t> na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/>
            </a:pPr>
            <a:r>
              <a:rPr lang="cs-CZ" sz="1000">
                <a:solidFill>
                  <a:schemeClr val="tx2"/>
                </a:solidFill>
              </a:rPr>
              <a:t>dodávkách tepla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2.4691358024691384E-3"/>
          <c:y val="1.77798518345680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21522309711286"/>
          <c:y val="0.35023783646646156"/>
          <c:w val="0.50809669843901084"/>
          <c:h val="0.5238777279838471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3BE2-448C-9EA2-7552889CB8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3BE2-448C-9EA2-7552889CB8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3BE2-448C-9EA2-7552889CB8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34EE-4F56-8A11-458BF592EE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3BE2-448C-9EA2-7552889CB8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3BE2-448C-9EA2-7552889CB87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3BE2-448C-9EA2-7552889CB87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8-3BE2-448C-9EA2-7552889CB878}"/>
              </c:ext>
            </c:extLst>
          </c:dPt>
          <c:dLbls>
            <c:dLbl>
              <c:idx val="0"/>
              <c:layout>
                <c:manualLayout>
                  <c:x val="0.21204150262467192"/>
                  <c:y val="-9.191765432013149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107666229221343"/>
                      <c:h val="0.104996735616651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3BE2-448C-9EA2-7552889CB8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2-448C-9EA2-7552889CB87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 algn="ctr" rtl="0"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4EE-4F56-8A11-458BF592EE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2-448C-9EA2-7552889CB8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2-448C-9EA2-7552889CB8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E2-448C-9EA2-7552889CB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'5.4'!$A$7:$A$14</c:f>
              <c:strCache>
                <c:ptCount val="8"/>
                <c:pt idx="0">
                  <c:v>Černé uhlí tříděné</c:v>
                </c:pt>
                <c:pt idx="1">
                  <c:v>Černé uhlí průmyslové</c:v>
                </c:pt>
                <c:pt idx="2">
                  <c:v>Černouhelné kaly a granulát</c:v>
                </c:pt>
                <c:pt idx="3">
                  <c:v>Hnědé uhlí tříděné</c:v>
                </c:pt>
                <c:pt idx="4">
                  <c:v>Hnědé uhlí průmyslové</c:v>
                </c:pt>
                <c:pt idx="5">
                  <c:v>Hnědé uhlí - Brikety</c:v>
                </c:pt>
                <c:pt idx="6">
                  <c:v>Hnědé uhlí - Lignit</c:v>
                </c:pt>
                <c:pt idx="7">
                  <c:v>Hnědé uhlí - Mourové kaly</c:v>
                </c:pt>
              </c:strCache>
            </c:strRef>
          </c:cat>
          <c:val>
            <c:numRef>
              <c:f>'5.4'!$E$7:$E$14</c:f>
              <c:numCache>
                <c:formatCode>0%</c:formatCode>
                <c:ptCount val="8"/>
                <c:pt idx="0">
                  <c:v>5.4401291228410413E-3</c:v>
                </c:pt>
                <c:pt idx="1">
                  <c:v>0.1220802484659216</c:v>
                </c:pt>
                <c:pt idx="2">
                  <c:v>0</c:v>
                </c:pt>
                <c:pt idx="3">
                  <c:v>7.8421888208596732E-2</c:v>
                </c:pt>
                <c:pt idx="4">
                  <c:v>0.79405773420264081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E2-448C-9EA2-7552889CB87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43"/>
        <c:holeSize val="50"/>
      </c:doughnut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Bilance tepla (TJ)</a:t>
            </a:r>
          </a:p>
        </c:rich>
      </c:tx>
      <c:layout>
        <c:manualLayout>
          <c:xMode val="edge"/>
          <c:yMode val="edge"/>
          <c:x val="6.4524454768356972E-5"/>
          <c:y val="2.36913778308398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31015127174144E-2"/>
          <c:y val="0.11527845141712992"/>
          <c:w val="0.92804202320238427"/>
          <c:h val="0.797932134462560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'3'!$A$18</c:f>
              <c:strCache>
                <c:ptCount val="1"/>
                <c:pt idx="0">
                  <c:v>Výroba tepla brutto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'3'!$B$18:$M$18</c:f>
              <c:numCache>
                <c:formatCode>#\ ##0.0</c:formatCode>
                <c:ptCount val="12"/>
                <c:pt idx="0">
                  <c:v>17746.176018999995</c:v>
                </c:pt>
                <c:pt idx="1">
                  <c:v>16038.688661999999</c:v>
                </c:pt>
                <c:pt idx="2">
                  <c:v>13861.935883000006</c:v>
                </c:pt>
                <c:pt idx="3">
                  <c:v>10089.911472</c:v>
                </c:pt>
                <c:pt idx="4">
                  <c:v>9038.2490699999998</c:v>
                </c:pt>
                <c:pt idx="5">
                  <c:v>6792.0455519999996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0-43A7-BC01-5C4DC9758F47}"/>
            </c:ext>
          </c:extLst>
        </c:ser>
        <c:ser>
          <c:idx val="1"/>
          <c:order val="1"/>
          <c:tx>
            <c:strRef>
              <c:f>'3'!$A$19</c:f>
              <c:strCache>
                <c:ptCount val="1"/>
                <c:pt idx="0">
                  <c:v>Technologická vlastní spotřeba tepla 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val>
            <c:numRef>
              <c:f>'3'!$B$19:$M$19</c:f>
              <c:numCache>
                <c:formatCode>#\ ##0.0</c:formatCode>
                <c:ptCount val="12"/>
                <c:pt idx="0">
                  <c:v>-956.09392599999956</c:v>
                </c:pt>
                <c:pt idx="1">
                  <c:v>-869.70403200000044</c:v>
                </c:pt>
                <c:pt idx="2">
                  <c:v>-884.43005799999912</c:v>
                </c:pt>
                <c:pt idx="3">
                  <c:v>-624.2680720000003</c:v>
                </c:pt>
                <c:pt idx="4">
                  <c:v>-609.41587599999991</c:v>
                </c:pt>
                <c:pt idx="5">
                  <c:v>-543.95942399999933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0-43A7-BC01-5C4DC9758F47}"/>
            </c:ext>
          </c:extLst>
        </c:ser>
        <c:ser>
          <c:idx val="2"/>
          <c:order val="2"/>
          <c:tx>
            <c:strRef>
              <c:f>'3'!$A$20</c:f>
              <c:strCache>
                <c:ptCount val="1"/>
                <c:pt idx="0">
                  <c:v>Ztráty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val>
            <c:numRef>
              <c:f>'3'!$B$20:$M$20</c:f>
              <c:numCache>
                <c:formatCode>#\ ##0.0</c:formatCode>
                <c:ptCount val="12"/>
                <c:pt idx="0">
                  <c:v>-1201.4034450000001</c:v>
                </c:pt>
                <c:pt idx="1">
                  <c:v>-1087.6945910000009</c:v>
                </c:pt>
                <c:pt idx="2">
                  <c:v>-1113.5745450000002</c:v>
                </c:pt>
                <c:pt idx="3">
                  <c:v>-939.33956999999987</c:v>
                </c:pt>
                <c:pt idx="4">
                  <c:v>-892.80858700000022</c:v>
                </c:pt>
                <c:pt idx="5">
                  <c:v>-801.38770300000022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0-43A7-BC01-5C4DC9758F47}"/>
            </c:ext>
          </c:extLst>
        </c:ser>
        <c:ser>
          <c:idx val="3"/>
          <c:order val="3"/>
          <c:tx>
            <c:strRef>
              <c:f>'3'!$A$21</c:f>
              <c:strCache>
                <c:ptCount val="1"/>
                <c:pt idx="0">
                  <c:v>Vlastní spotřeba tepla</c:v>
                </c:pt>
              </c:strCache>
            </c:strRef>
          </c:tx>
          <c:spPr>
            <a:solidFill>
              <a:srgbClr val="C7CCD6"/>
            </a:solidFill>
          </c:spPr>
          <c:invertIfNegative val="0"/>
          <c:val>
            <c:numRef>
              <c:f>'3'!$B$21:$M$21</c:f>
              <c:numCache>
                <c:formatCode>#\ ##0.0</c:formatCode>
                <c:ptCount val="12"/>
                <c:pt idx="0">
                  <c:v>-4239.0462989999987</c:v>
                </c:pt>
                <c:pt idx="1">
                  <c:v>-3659.3968720000007</c:v>
                </c:pt>
                <c:pt idx="2">
                  <c:v>-3598.141616000004</c:v>
                </c:pt>
                <c:pt idx="3">
                  <c:v>-3149.0739220000005</c:v>
                </c:pt>
                <c:pt idx="4">
                  <c:v>-3108.4026810000018</c:v>
                </c:pt>
                <c:pt idx="5">
                  <c:v>-2764.6551659999996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0-43A7-BC01-5C4DC9758F47}"/>
            </c:ext>
          </c:extLst>
        </c:ser>
        <c:ser>
          <c:idx val="4"/>
          <c:order val="4"/>
          <c:tx>
            <c:strRef>
              <c:f>'3'!$A$22</c:f>
              <c:strCache>
                <c:ptCount val="1"/>
                <c:pt idx="0">
                  <c:v>Dodávky tepla</c:v>
                </c:pt>
              </c:strCache>
            </c:strRef>
          </c:tx>
          <c:spPr>
            <a:solidFill>
              <a:srgbClr val="DF2B20"/>
            </a:solidFill>
          </c:spPr>
          <c:invertIfNegative val="0"/>
          <c:val>
            <c:numRef>
              <c:f>'3'!$B$22:$M$22</c:f>
              <c:numCache>
                <c:formatCode>#\ ##0.0</c:formatCode>
                <c:ptCount val="12"/>
                <c:pt idx="0">
                  <c:v>-11330.616297999997</c:v>
                </c:pt>
                <c:pt idx="1">
                  <c:v>-10391.111598999998</c:v>
                </c:pt>
                <c:pt idx="2">
                  <c:v>-8252.0693419999989</c:v>
                </c:pt>
                <c:pt idx="3">
                  <c:v>-5360.7597070000011</c:v>
                </c:pt>
                <c:pt idx="4">
                  <c:v>-4410.5416039999982</c:v>
                </c:pt>
                <c:pt idx="5">
                  <c:v>-2662.2949780000008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0-43A7-BC01-5C4DC9758F47}"/>
            </c:ext>
          </c:extLst>
        </c:ser>
        <c:ser>
          <c:idx val="5"/>
          <c:order val="5"/>
          <c:tx>
            <c:strRef>
              <c:f>'3'!$A$23</c:f>
              <c:strCache>
                <c:ptCount val="1"/>
                <c:pt idx="0">
                  <c:v>Bilanční rozdíl</c:v>
                </c:pt>
              </c:strCache>
            </c:strRef>
          </c:tx>
          <c:invertIfNegative val="0"/>
          <c:val>
            <c:numRef>
              <c:f>'3'!$B$23:$M$23</c:f>
              <c:numCache>
                <c:formatCode>#\ ##0.0</c:formatCode>
                <c:ptCount val="12"/>
                <c:pt idx="0">
                  <c:v>-19.016051000002335</c:v>
                </c:pt>
                <c:pt idx="1">
                  <c:v>-30.781567999998515</c:v>
                </c:pt>
                <c:pt idx="2">
                  <c:v>-13.720322000002852</c:v>
                </c:pt>
                <c:pt idx="3">
                  <c:v>-16.47020099999736</c:v>
                </c:pt>
                <c:pt idx="4">
                  <c:v>-17.080321999999796</c:v>
                </c:pt>
                <c:pt idx="5">
                  <c:v>-19.748280999999224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F0-43A7-BC01-5C4DC9758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2155136"/>
        <c:axId val="222156672"/>
      </c:barChart>
      <c:catAx>
        <c:axId val="22215513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22156672"/>
        <c:crosses val="autoZero"/>
        <c:auto val="1"/>
        <c:lblAlgn val="ctr"/>
        <c:lblOffset val="100"/>
        <c:noMultiLvlLbl val="0"/>
      </c:catAx>
      <c:valAx>
        <c:axId val="222156672"/>
        <c:scaling>
          <c:orientation val="minMax"/>
          <c:max val="20000"/>
          <c:min val="-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2155136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z uhlí (GJ)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7.6781249999999983E-3"/>
          <c:y val="1.6919162822606405E-3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'5.4'!$A$7</c:f>
              <c:strCache>
                <c:ptCount val="1"/>
                <c:pt idx="0">
                  <c:v>Černé uhlí tříděné</c:v>
                </c:pt>
              </c:strCache>
            </c:strRef>
          </c:tx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1AED-4DA8-87E2-E2B58DBE811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1AED-4DA8-87E2-E2B58DBE81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ED-4DA8-87E2-E2B58DBE81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ED-4DA8-87E2-E2B58DBE81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ED-4DA8-87E2-E2B58DBE811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1AED-4DA8-87E2-E2B58DBE8113}"/>
              </c:ext>
            </c:extLst>
          </c:dPt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'5.4'!$B$7:$D$7</c:f>
              <c:numCache>
                <c:formatCode>#\ ##0.0</c:formatCode>
                <c:ptCount val="3"/>
                <c:pt idx="0">
                  <c:v>21167.25</c:v>
                </c:pt>
                <c:pt idx="1">
                  <c:v>8513.2900000000009</c:v>
                </c:pt>
                <c:pt idx="2">
                  <c:v>27.52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ED-4DA8-87E2-E2B58DBE8113}"/>
            </c:ext>
          </c:extLst>
        </c:ser>
        <c:ser>
          <c:idx val="1"/>
          <c:order val="1"/>
          <c:tx>
            <c:strRef>
              <c:f>'5.4'!$A$8</c:f>
              <c:strCache>
                <c:ptCount val="1"/>
                <c:pt idx="0">
                  <c:v>Černé uhlí průmyslové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'5.4'!$B$8:$D$8</c:f>
              <c:numCache>
                <c:formatCode>#\ ##0.0</c:formatCode>
                <c:ptCount val="3"/>
                <c:pt idx="0">
                  <c:v>316476.12399999995</c:v>
                </c:pt>
                <c:pt idx="1">
                  <c:v>248533.79199999999</c:v>
                </c:pt>
                <c:pt idx="2">
                  <c:v>101659.43399999999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ED-4DA8-87E2-E2B58DBE8113}"/>
            </c:ext>
          </c:extLst>
        </c:ser>
        <c:ser>
          <c:idx val="2"/>
          <c:order val="2"/>
          <c:tx>
            <c:strRef>
              <c:f>'5.4'!$A$9</c:f>
              <c:strCache>
                <c:ptCount val="1"/>
                <c:pt idx="0">
                  <c:v>Černouhelné kaly a granulát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ED-4DA8-87E2-E2B58DBE8113}"/>
            </c:ext>
          </c:extLst>
        </c:ser>
        <c:ser>
          <c:idx val="3"/>
          <c:order val="3"/>
          <c:tx>
            <c:strRef>
              <c:f>'5.4'!$A$10</c:f>
              <c:strCache>
                <c:ptCount val="1"/>
                <c:pt idx="0">
                  <c:v>Hnědé uhlí tříděné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'5.4'!$B$10:$D$10</c:f>
              <c:numCache>
                <c:formatCode>#\ ##0.0</c:formatCode>
                <c:ptCount val="3"/>
                <c:pt idx="0">
                  <c:v>224341.15299999999</c:v>
                </c:pt>
                <c:pt idx="1">
                  <c:v>145430.76300000001</c:v>
                </c:pt>
                <c:pt idx="2">
                  <c:v>58483.021999999997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ED-4DA8-87E2-E2B58DBE8113}"/>
            </c:ext>
          </c:extLst>
        </c:ser>
        <c:ser>
          <c:idx val="4"/>
          <c:order val="4"/>
          <c:tx>
            <c:strRef>
              <c:f>'5.4'!$A$11</c:f>
              <c:strCache>
                <c:ptCount val="1"/>
                <c:pt idx="0">
                  <c:v>Hnědé uhlí průmyslové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'5.4'!$B$11:$D$11</c:f>
              <c:numCache>
                <c:formatCode>#\ ##0.0</c:formatCode>
                <c:ptCount val="3"/>
                <c:pt idx="0">
                  <c:v>2047432.1129999999</c:v>
                </c:pt>
                <c:pt idx="1">
                  <c:v>1547215.733</c:v>
                </c:pt>
                <c:pt idx="2">
                  <c:v>741630.62799999979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ED-4DA8-87E2-E2B58DBE8113}"/>
            </c:ext>
          </c:extLst>
        </c:ser>
        <c:ser>
          <c:idx val="5"/>
          <c:order val="5"/>
          <c:tx>
            <c:strRef>
              <c:f>'5.4'!$A$12</c:f>
              <c:strCache>
                <c:ptCount val="1"/>
                <c:pt idx="0">
                  <c:v>Hnědé uhlí - Brikety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AED-4DA8-87E2-E2B58DBE8113}"/>
            </c:ext>
          </c:extLst>
        </c:ser>
        <c:ser>
          <c:idx val="6"/>
          <c:order val="6"/>
          <c:tx>
            <c:strRef>
              <c:f>'5.4'!$A$13</c:f>
              <c:strCache>
                <c:ptCount val="1"/>
                <c:pt idx="0">
                  <c:v>Hnědé uhlí - Lignit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ED-4DA8-87E2-E2B58DBE8113}"/>
            </c:ext>
          </c:extLst>
        </c:ser>
        <c:ser>
          <c:idx val="7"/>
          <c:order val="7"/>
          <c:tx>
            <c:strRef>
              <c:f>'5.4'!$A$14</c:f>
              <c:strCache>
                <c:ptCount val="1"/>
                <c:pt idx="0">
                  <c:v>Hnědé uhlí - Mourové kaly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'5.4'!$B$4:$D$4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ED-4DA8-87E2-E2B58DBE8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164800"/>
        <c:axId val="233166336"/>
      </c:barChart>
      <c:catAx>
        <c:axId val="2331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166336"/>
        <c:crosses val="autoZero"/>
        <c:auto val="1"/>
        <c:lblAlgn val="ctr"/>
        <c:lblOffset val="100"/>
        <c:noMultiLvlLbl val="0"/>
      </c:catAx>
      <c:valAx>
        <c:axId val="2331663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1648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biomasy na </a:t>
            </a:r>
            <a:r>
              <a:rPr lang="cs-CZ" sz="1000">
                <a:solidFill>
                  <a:schemeClr val="tx2"/>
                </a:solidFill>
              </a:rPr>
              <a:t>dodávkách tepla</a:t>
            </a:r>
          </a:p>
        </c:rich>
      </c:tx>
      <c:layout>
        <c:manualLayout>
          <c:xMode val="edge"/>
          <c:yMode val="edge"/>
          <c:x val="4.5019336750016535E-2"/>
          <c:y val="1.38689136490859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64878130227889"/>
          <c:y val="0.35431470639946622"/>
          <c:w val="0.58315899274469118"/>
          <c:h val="0.5755212161156182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D9EB-4D55-9B74-18198FE7428B}"/>
              </c:ext>
            </c:extLst>
          </c:dPt>
          <c:dLbls>
            <c:dLbl>
              <c:idx val="0"/>
              <c:layout>
                <c:manualLayout>
                  <c:x val="1.3769370631341843E-2"/>
                  <c:y val="-1.80749074222713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61308610627135"/>
                      <c:h val="7.17372288600080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CDB-4504-ADDF-2645B1B6ACA4}"/>
                </c:ext>
              </c:extLst>
            </c:dLbl>
            <c:dLbl>
              <c:idx val="1"/>
              <c:layout>
                <c:manualLayout>
                  <c:x val="1.3769616281050282E-2"/>
                  <c:y val="-6.44136587263488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E1-49CB-8198-24B956D6F2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BA-41E8-81F4-B85652C464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BA-41E8-81F4-B85652C464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A-41E8-81F4-B85652C4646D}"/>
                </c:ext>
              </c:extLst>
            </c:dLbl>
            <c:dLbl>
              <c:idx val="6"/>
              <c:layout>
                <c:manualLayout>
                  <c:x val="2.1646101153916628E-3"/>
                  <c:y val="-0.15773432184834399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B-4504-ADDF-2645B1B6A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'5.4'!$A$22:$A$28</c:f>
              <c:strCache>
                <c:ptCount val="7"/>
                <c:pt idx="0">
                  <c:v>Brikety a pelety</c:v>
                </c:pt>
                <c:pt idx="1">
                  <c:v>Celulózové výluhy</c:v>
                </c:pt>
                <c:pt idx="2">
                  <c:v>Kapalná biopaliva</c:v>
                </c:pt>
                <c:pt idx="3">
                  <c:v>Ostatní biomasa</c:v>
                </c:pt>
                <c:pt idx="4">
                  <c:v>Palivové dříví</c:v>
                </c:pt>
                <c:pt idx="5">
                  <c:v>Piliny, kůra, štěpky, dřevní odpad</c:v>
                </c:pt>
                <c:pt idx="6">
                  <c:v>Rostlinné materiály neaglomerované</c:v>
                </c:pt>
              </c:strCache>
            </c:strRef>
          </c:cat>
          <c:val>
            <c:numRef>
              <c:f>'5.4'!$E$22:$E$28</c:f>
              <c:numCache>
                <c:formatCode>0</c:formatCode>
                <c:ptCount val="7"/>
                <c:pt idx="0">
                  <c:v>91520.776999999987</c:v>
                </c:pt>
                <c:pt idx="1">
                  <c:v>227276.88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1627693.0190000003</c:v>
                </c:pt>
                <c:pt idx="6">
                  <c:v>53568.432999999997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BA-41E8-81F4-B85652C4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z </a:t>
            </a:r>
            <a:r>
              <a:rPr lang="cs-CZ" sz="1000" b="1" i="0" u="none" strike="noStrike" baseline="0">
                <a:solidFill>
                  <a:schemeClr val="tx2"/>
                </a:solidFill>
                <a:effectLst/>
              </a:rPr>
              <a:t>biomasy</a:t>
            </a:r>
            <a:r>
              <a:rPr lang="cs-CZ" sz="1000">
                <a:solidFill>
                  <a:schemeClr val="tx2"/>
                </a:solidFill>
              </a:rPr>
              <a:t> (GJ)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0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0077493480694161"/>
          <c:w val="0.85081618087212785"/>
          <c:h val="0.603544730722184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'5.4'!$A$22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C6A9-4A0A-9229-85C442BD0CF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C6A9-4A0A-9229-85C442BD0C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6A9-4A0A-9229-85C442BD0C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6A9-4A0A-9229-85C442BD0C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6A9-4A0A-9229-85C442BD0C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A9-4A0A-9229-85C442BD0CF3}"/>
              </c:ext>
            </c:extLst>
          </c:dPt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'5.4'!$B$22:$D$22</c:f>
              <c:numCache>
                <c:formatCode>#\ ##0.0</c:formatCode>
                <c:ptCount val="3"/>
                <c:pt idx="0">
                  <c:v>41215.803999999996</c:v>
                </c:pt>
                <c:pt idx="1">
                  <c:v>34626.738999999994</c:v>
                </c:pt>
                <c:pt idx="2">
                  <c:v>15678.234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A9-4A0A-9229-85C442BD0CF3}"/>
            </c:ext>
          </c:extLst>
        </c:ser>
        <c:ser>
          <c:idx val="1"/>
          <c:order val="1"/>
          <c:tx>
            <c:strRef>
              <c:f>'5.4'!$A$23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'5.4'!$B$23:$D$23</c:f>
              <c:numCache>
                <c:formatCode>#\ ##0.0</c:formatCode>
                <c:ptCount val="3"/>
                <c:pt idx="0">
                  <c:v>76957.31</c:v>
                </c:pt>
                <c:pt idx="1">
                  <c:v>75626.710000000006</c:v>
                </c:pt>
                <c:pt idx="2">
                  <c:v>74692.86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A9-4A0A-9229-85C442BD0CF3}"/>
            </c:ext>
          </c:extLst>
        </c:ser>
        <c:ser>
          <c:idx val="2"/>
          <c:order val="2"/>
          <c:tx>
            <c:strRef>
              <c:f>'5.4'!$A$24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A9-4A0A-9229-85C442BD0CF3}"/>
            </c:ext>
          </c:extLst>
        </c:ser>
        <c:ser>
          <c:idx val="3"/>
          <c:order val="3"/>
          <c:tx>
            <c:strRef>
              <c:f>'5.4'!$A$25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A9-4A0A-9229-85C442BD0CF3}"/>
            </c:ext>
          </c:extLst>
        </c:ser>
        <c:ser>
          <c:idx val="4"/>
          <c:order val="4"/>
          <c:tx>
            <c:strRef>
              <c:f>'5.4'!$A$26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A9-4A0A-9229-85C442BD0CF3}"/>
            </c:ext>
          </c:extLst>
        </c:ser>
        <c:ser>
          <c:idx val="5"/>
          <c:order val="5"/>
          <c:tx>
            <c:strRef>
              <c:f>'5.4'!$A$27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'5.4'!$B$27:$D$27</c:f>
              <c:numCache>
                <c:formatCode>#\ ##0.0</c:formatCode>
                <c:ptCount val="3"/>
                <c:pt idx="0">
                  <c:v>639888.43199999991</c:v>
                </c:pt>
                <c:pt idx="1">
                  <c:v>601634.76800000016</c:v>
                </c:pt>
                <c:pt idx="2">
                  <c:v>386169.81900000002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A9-4A0A-9229-85C442BD0CF3}"/>
            </c:ext>
          </c:extLst>
        </c:ser>
        <c:ser>
          <c:idx val="6"/>
          <c:order val="6"/>
          <c:tx>
            <c:strRef>
              <c:f>'5.4'!$A$28</c:f>
              <c:strCache>
                <c:ptCount val="1"/>
                <c:pt idx="0">
                  <c:v>Rostlinné materiály neaglomerované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'5.4'!$B$19:$D$19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'5.4'!$B$28:$D$28</c:f>
              <c:numCache>
                <c:formatCode>#\ ##0.0</c:formatCode>
                <c:ptCount val="3"/>
                <c:pt idx="0">
                  <c:v>24426.848999999998</c:v>
                </c:pt>
                <c:pt idx="1">
                  <c:v>21183.714</c:v>
                </c:pt>
                <c:pt idx="2">
                  <c:v>7957.87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A9-4A0A-9229-85C442BD0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328640"/>
        <c:axId val="233330176"/>
      </c:barChart>
      <c:catAx>
        <c:axId val="2333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330176"/>
        <c:crosses val="autoZero"/>
        <c:auto val="1"/>
        <c:lblAlgn val="ctr"/>
        <c:lblOffset val="100"/>
        <c:noMultiLvlLbl val="0"/>
      </c:catAx>
      <c:valAx>
        <c:axId val="233330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32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kategori</a:t>
            </a:r>
            <a:r>
              <a:rPr lang="cs-CZ" sz="1000">
                <a:solidFill>
                  <a:schemeClr val="tx2"/>
                </a:solidFill>
              </a:rPr>
              <a:t>í</a:t>
            </a:r>
            <a:r>
              <a:rPr lang="en-US" sz="1000">
                <a:solidFill>
                  <a:schemeClr val="tx2"/>
                </a:solidFill>
              </a:rPr>
              <a:t> </a:t>
            </a:r>
            <a:r>
              <a:rPr lang="cs-CZ" sz="1000">
                <a:solidFill>
                  <a:schemeClr val="tx2"/>
                </a:solidFill>
              </a:rPr>
              <a:t>bioplynu</a:t>
            </a:r>
            <a:r>
              <a:rPr lang="en-US" sz="1000">
                <a:solidFill>
                  <a:schemeClr val="tx2"/>
                </a:solidFill>
              </a:rPr>
              <a:t> na </a:t>
            </a:r>
            <a:r>
              <a:rPr lang="cs-CZ" sz="1000">
                <a:solidFill>
                  <a:schemeClr val="tx2"/>
                </a:solidFill>
              </a:rPr>
              <a:t>dodávkách tepla</a:t>
            </a:r>
          </a:p>
        </c:rich>
      </c:tx>
      <c:layout>
        <c:manualLayout>
          <c:xMode val="edge"/>
          <c:yMode val="edge"/>
          <c:x val="4.7782213039171476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05077382568558"/>
          <c:y val="0.36383960117915298"/>
          <c:w val="0.470966603312517"/>
          <c:h val="0.54235345322472317"/>
        </c:manualLayout>
      </c:layout>
      <c:doughnutChart>
        <c:varyColors val="1"/>
        <c:ser>
          <c:idx val="0"/>
          <c:order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C87A-4AC0-B436-9882062371ED}"/>
                </c:ext>
              </c:extLst>
            </c:dLbl>
            <c:dLbl>
              <c:idx val="1"/>
              <c:layout>
                <c:manualLayout>
                  <c:x val="0.16454758001666173"/>
                  <c:y val="4.7851358356756253E-2"/>
                </c:manualLayout>
              </c:layout>
              <c:numFmt formatCode="0%" sourceLinked="0"/>
              <c:spPr>
                <a:ln w="3175"/>
              </c:spPr>
              <c:txPr>
                <a:bodyPr/>
                <a:lstStyle/>
                <a:p>
                  <a:pPr>
                    <a:defRPr sz="900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385-9178-87F937D55918}"/>
                </c:ext>
              </c:extLst>
            </c:dLbl>
            <c:dLbl>
              <c:idx val="2"/>
              <c:layout>
                <c:manualLayout>
                  <c:x val="1.365187713310580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8D-48F6-83FC-D0F41AEA2F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'5.4'!$A$36:$A$38</c:f>
              <c:strCache>
                <c:ptCount val="3"/>
                <c:pt idx="0">
                  <c:v>Skládkový plyn</c:v>
                </c:pt>
                <c:pt idx="1">
                  <c:v>Kalový plyn (ČOV)</c:v>
                </c:pt>
                <c:pt idx="2">
                  <c:v>Ostatní bioplyn</c:v>
                </c:pt>
              </c:strCache>
            </c:strRef>
          </c:cat>
          <c:val>
            <c:numRef>
              <c:f>'5.4'!$E$36:$E$38</c:f>
              <c:numCache>
                <c:formatCode>0%</c:formatCode>
                <c:ptCount val="3"/>
                <c:pt idx="0">
                  <c:v>0.1679775390926718</c:v>
                </c:pt>
                <c:pt idx="1">
                  <c:v>2.8829820974711099E-2</c:v>
                </c:pt>
                <c:pt idx="2">
                  <c:v>0.80319263993261725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CA-4385-9178-87F937D55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1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</a:t>
            </a:r>
            <a:r>
              <a:rPr lang="cs-CZ" sz="1000" baseline="0">
                <a:solidFill>
                  <a:schemeClr val="tx2"/>
                </a:solidFill>
              </a:rPr>
              <a:t>z bioplynu (GJ)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20874583333333332"/>
          <c:w val="0.84557883094801833"/>
          <c:h val="0.613493749999999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'5.4'!$A$36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'5.4'!$B$36:$D$36</c:f>
              <c:numCache>
                <c:formatCode>#\ ##0.0</c:formatCode>
                <c:ptCount val="3"/>
                <c:pt idx="0">
                  <c:v>6871.59</c:v>
                </c:pt>
                <c:pt idx="1">
                  <c:v>7040.7759999999998</c:v>
                </c:pt>
                <c:pt idx="2">
                  <c:v>4948.1620000000003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525-B39C-E4AC50293D06}"/>
            </c:ext>
          </c:extLst>
        </c:ser>
        <c:ser>
          <c:idx val="1"/>
          <c:order val="1"/>
          <c:tx>
            <c:strRef>
              <c:f>'5.4'!$A$37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'5.4'!$B$37:$D$37</c:f>
              <c:numCache>
                <c:formatCode>#\ ##0.0</c:formatCode>
                <c:ptCount val="3"/>
                <c:pt idx="0">
                  <c:v>965.24699999999996</c:v>
                </c:pt>
                <c:pt idx="1">
                  <c:v>1102.992</c:v>
                </c:pt>
                <c:pt idx="2">
                  <c:v>1168.7750000000001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525-B39C-E4AC50293D06}"/>
            </c:ext>
          </c:extLst>
        </c:ser>
        <c:ser>
          <c:idx val="2"/>
          <c:order val="2"/>
          <c:tx>
            <c:strRef>
              <c:f>'5.4'!$A$38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'5.4'!$B$33:$D$33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'5.4'!$B$38:$D$38</c:f>
              <c:numCache>
                <c:formatCode>#\ ##0.0</c:formatCode>
                <c:ptCount val="3"/>
                <c:pt idx="0">
                  <c:v>35230.320000000007</c:v>
                </c:pt>
                <c:pt idx="1">
                  <c:v>33901.936999999998</c:v>
                </c:pt>
                <c:pt idx="2">
                  <c:v>21050.260000000002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66-4525-B39C-E4AC50293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041152"/>
        <c:axId val="235042688"/>
      </c:barChart>
      <c:catAx>
        <c:axId val="2350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042688"/>
        <c:crosses val="autoZero"/>
        <c:auto val="1"/>
        <c:lblAlgn val="ctr"/>
        <c:lblOffset val="100"/>
        <c:noMultiLvlLbl val="0"/>
      </c:catAx>
      <c:valAx>
        <c:axId val="235042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041152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'5.4'!$G$22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BAB-4D3B-9176-13160CFDC7FE}"/>
            </c:ext>
          </c:extLst>
        </c:ser>
        <c:ser>
          <c:idx val="1"/>
          <c:order val="1"/>
          <c:tx>
            <c:strRef>
              <c:f>'5.4'!$G$23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BAB-4D3B-9176-13160CFDC7FE}"/>
            </c:ext>
          </c:extLst>
        </c:ser>
        <c:ser>
          <c:idx val="2"/>
          <c:order val="2"/>
          <c:tx>
            <c:strRef>
              <c:f>'5.4'!$G$24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BAB-4D3B-9176-13160CFDC7FE}"/>
            </c:ext>
          </c:extLst>
        </c:ser>
        <c:ser>
          <c:idx val="3"/>
          <c:order val="3"/>
          <c:tx>
            <c:strRef>
              <c:f>'5.4'!$G$25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BAB-4D3B-9176-13160CFDC7FE}"/>
            </c:ext>
          </c:extLst>
        </c:ser>
        <c:ser>
          <c:idx val="4"/>
          <c:order val="4"/>
          <c:tx>
            <c:strRef>
              <c:f>'5.4'!$G$26</c:f>
              <c:strCache>
                <c:ptCount val="1"/>
              </c:strCache>
            </c:strRef>
          </c:tx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BAB-4D3B-9176-13160CFDC7FE}"/>
            </c:ext>
          </c:extLst>
        </c:ser>
        <c:ser>
          <c:idx val="5"/>
          <c:order val="5"/>
          <c:tx>
            <c:strRef>
              <c:f>'5.4'!$G$27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BAB-4D3B-9176-13160CFDC7FE}"/>
            </c:ext>
          </c:extLst>
        </c:ser>
        <c:ser>
          <c:idx val="6"/>
          <c:order val="6"/>
          <c:tx>
            <c:strRef>
              <c:f>'5.4'!$G$28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'5.4'!$H$21</c:f>
              <c:numCache>
                <c:formatCode>General</c:formatCode>
                <c:ptCount val="1"/>
              </c:numCache>
            </c:numRef>
          </c:cat>
          <c:val>
            <c:numRef>
              <c:f>'5.4'!$H$28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4BAB-4D3B-9176-13160CFDC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095168"/>
        <c:axId val="235096704"/>
      </c:barChart>
      <c:catAx>
        <c:axId val="23509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096704"/>
        <c:crosses val="autoZero"/>
        <c:auto val="1"/>
        <c:lblAlgn val="ctr"/>
        <c:lblOffset val="100"/>
        <c:noMultiLvlLbl val="0"/>
      </c:catAx>
      <c:valAx>
        <c:axId val="235096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095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'5.4'!$G$36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DA-418B-8F7D-C9525CDB7C14}"/>
            </c:ext>
          </c:extLst>
        </c:ser>
        <c:ser>
          <c:idx val="1"/>
          <c:order val="1"/>
          <c:tx>
            <c:strRef>
              <c:f>'5.4'!$G$37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DA-418B-8F7D-C9525CDB7C14}"/>
            </c:ext>
          </c:extLst>
        </c:ser>
        <c:ser>
          <c:idx val="2"/>
          <c:order val="2"/>
          <c:tx>
            <c:strRef>
              <c:f>'5.4'!$G$38</c:f>
              <c:strCache>
                <c:ptCount val="1"/>
              </c:strCache>
            </c:strRef>
          </c:tx>
          <c:invertIfNegative val="0"/>
          <c:cat>
            <c:numRef>
              <c:f>'5.4'!$H$35</c:f>
              <c:numCache>
                <c:formatCode>General</c:formatCode>
                <c:ptCount val="1"/>
              </c:numCache>
            </c:numRef>
          </c:cat>
          <c:val>
            <c:numRef>
              <c:f>'5.4'!$H$38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DA-418B-8F7D-C9525CDB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09856"/>
        <c:axId val="235211392"/>
      </c:barChart>
      <c:catAx>
        <c:axId val="23520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11392"/>
        <c:crosses val="autoZero"/>
        <c:auto val="1"/>
        <c:lblAlgn val="ctr"/>
        <c:lblOffset val="100"/>
        <c:noMultiLvlLbl val="0"/>
      </c:catAx>
      <c:valAx>
        <c:axId val="235211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2098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'5.4'!$G$7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E9F-4E23-BE1A-AFA49BA024E5}"/>
            </c:ext>
          </c:extLst>
        </c:ser>
        <c:ser>
          <c:idx val="1"/>
          <c:order val="1"/>
          <c:tx>
            <c:strRef>
              <c:f>'5.4'!$G$8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E9F-4E23-BE1A-AFA49BA024E5}"/>
            </c:ext>
          </c:extLst>
        </c:ser>
        <c:ser>
          <c:idx val="2"/>
          <c:order val="2"/>
          <c:tx>
            <c:strRef>
              <c:f>'5.4'!$G$9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E9F-4E23-BE1A-AFA49BA024E5}"/>
            </c:ext>
          </c:extLst>
        </c:ser>
        <c:ser>
          <c:idx val="3"/>
          <c:order val="3"/>
          <c:tx>
            <c:strRef>
              <c:f>'5.4'!$G$10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E9F-4E23-BE1A-AFA49BA024E5}"/>
            </c:ext>
          </c:extLst>
        </c:ser>
        <c:ser>
          <c:idx val="4"/>
          <c:order val="4"/>
          <c:tx>
            <c:strRef>
              <c:f>'5.4'!$G$11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E9F-4E23-BE1A-AFA49BA024E5}"/>
            </c:ext>
          </c:extLst>
        </c:ser>
        <c:ser>
          <c:idx val="5"/>
          <c:order val="5"/>
          <c:tx>
            <c:strRef>
              <c:f>'5.4'!$G$12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E9F-4E23-BE1A-AFA49BA024E5}"/>
            </c:ext>
          </c:extLst>
        </c:ser>
        <c:ser>
          <c:idx val="6"/>
          <c:order val="6"/>
          <c:tx>
            <c:strRef>
              <c:f>'5.4'!$G$13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E9F-4E23-BE1A-AFA49BA024E5}"/>
            </c:ext>
          </c:extLst>
        </c:ser>
        <c:ser>
          <c:idx val="7"/>
          <c:order val="7"/>
          <c:tx>
            <c:strRef>
              <c:f>'5.4'!$G$14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'5.4'!$H$6</c:f>
              <c:numCache>
                <c:formatCode>General</c:formatCode>
                <c:ptCount val="1"/>
              </c:numCache>
            </c:numRef>
          </c:cat>
          <c:val>
            <c:numRef>
              <c:f>'5.4'!$H$14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E9F-4E23-BE1A-AFA49BA02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56832"/>
        <c:axId val="235279104"/>
      </c:barChart>
      <c:catAx>
        <c:axId val="23525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79104"/>
        <c:crosses val="autoZero"/>
        <c:auto val="1"/>
        <c:lblAlgn val="ctr"/>
        <c:lblOffset val="100"/>
        <c:noMultiLvlLbl val="0"/>
      </c:catAx>
      <c:valAx>
        <c:axId val="235279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525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Podíl </a:t>
            </a:r>
            <a:r>
              <a:rPr lang="cs-CZ" sz="1000">
                <a:solidFill>
                  <a:schemeClr val="tx2"/>
                </a:solidFill>
              </a:rPr>
              <a:t>krajů ČR na </a:t>
            </a:r>
            <a:r>
              <a:rPr lang="en-US" sz="1000">
                <a:solidFill>
                  <a:schemeClr val="tx2"/>
                </a:solidFill>
              </a:rPr>
              <a:t>instalované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 výkonu </a:t>
            </a:r>
            <a:endParaRPr lang="cs-CZ" sz="1000">
              <a:solidFill>
                <a:schemeClr val="tx2"/>
              </a:solidFill>
            </a:endParaRPr>
          </a:p>
          <a:p>
            <a:pPr algn="l">
              <a:defRPr sz="1000"/>
            </a:pPr>
            <a:r>
              <a:rPr lang="en-US" sz="1000">
                <a:solidFill>
                  <a:schemeClr val="tx2"/>
                </a:solidFill>
              </a:rPr>
              <a:t>v</a:t>
            </a:r>
            <a:r>
              <a:rPr lang="cs-CZ" sz="1000">
                <a:solidFill>
                  <a:schemeClr val="tx2"/>
                </a:solidFill>
              </a:rPr>
              <a:t>ýroben tepla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5281609763550259E-2"/>
          <c:y val="1.439773400073065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5651118446039352E-2"/>
          <c:y val="0.15935589614594692"/>
          <c:w val="0.76778165406546883"/>
          <c:h val="0.7870965152295640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A-3674-42EF-8DF5-AEED346609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9-3674-42EF-8DF5-AEED346609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3674-42EF-8DF5-AEED346609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3674-42EF-8DF5-AEED346609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1F1-4538-A25D-E7701F891F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C1F1-4538-A25D-E7701F891F2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C1F1-4538-A25D-E7701F891F2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1F1-4538-A25D-E7701F891F20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4-C1F1-4538-A25D-E7701F891F20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6-3674-42EF-8DF5-AEED34660903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5-C1F1-4538-A25D-E7701F891F20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5-3674-42EF-8DF5-AEED34660903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4-3674-42EF-8DF5-AEED34660903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3-3674-42EF-8DF5-AEED34660903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C1F1-4538-A25D-E7701F891F20}"/>
                </c:ext>
              </c:extLst>
            </c:dLbl>
            <c:dLbl>
              <c:idx val="12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674-42EF-8DF5-AEED34660903}"/>
                </c:ext>
              </c:extLst>
            </c:dLbl>
            <c:dLbl>
              <c:idx val="13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674-42EF-8DF5-AEED34660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'6'!$A$23:$A$36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'6'!$B$23:$B$36</c:f>
              <c:numCache>
                <c:formatCode>General</c:formatCode>
                <c:ptCount val="14"/>
                <c:pt idx="0">
                  <c:v>1564.7821000000006</c:v>
                </c:pt>
                <c:pt idx="1">
                  <c:v>2157.392000000003</c:v>
                </c:pt>
                <c:pt idx="2">
                  <c:v>1498.4196599999996</c:v>
                </c:pt>
                <c:pt idx="3">
                  <c:v>2800.0660000000003</c:v>
                </c:pt>
                <c:pt idx="4">
                  <c:v>627.98510000000022</c:v>
                </c:pt>
                <c:pt idx="5">
                  <c:v>973.48509999999976</c:v>
                </c:pt>
                <c:pt idx="6">
                  <c:v>450.75940000000014</c:v>
                </c:pt>
                <c:pt idx="7">
                  <c:v>5032.3006999999943</c:v>
                </c:pt>
                <c:pt idx="8">
                  <c:v>1241.0104500000004</c:v>
                </c:pt>
                <c:pt idx="9">
                  <c:v>3486.8462999999997</c:v>
                </c:pt>
                <c:pt idx="10">
                  <c:v>1023.8200000000002</c:v>
                </c:pt>
                <c:pt idx="11">
                  <c:v>4496.9976999999999</c:v>
                </c:pt>
                <c:pt idx="12">
                  <c:v>11658.406799999995</c:v>
                </c:pt>
                <c:pt idx="13">
                  <c:v>1265.5326999999995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F1-4538-A25D-E7701F891F2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Instalovaný výkon v krajích ČR</a:t>
            </a:r>
            <a:r>
              <a:rPr lang="cs-CZ" sz="1000">
                <a:solidFill>
                  <a:schemeClr val="tx2"/>
                </a:solidFill>
              </a:rPr>
              <a:t>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M</a:t>
            </a:r>
            <a:r>
              <a:rPr lang="en-US" sz="1000">
                <a:solidFill>
                  <a:schemeClr val="tx2"/>
                </a:solidFill>
              </a:rPr>
              <a:t>W</a:t>
            </a:r>
            <a:r>
              <a:rPr lang="cs-CZ" sz="1000" baseline="-25000">
                <a:solidFill>
                  <a:schemeClr val="tx2"/>
                </a:solidFill>
              </a:rPr>
              <a:t>t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1.6921397006453595E-3"/>
          <c:y val="1.896910537189562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92474673493838E-2"/>
          <c:y val="0.14708329244079391"/>
          <c:w val="0.90821391888190195"/>
          <c:h val="0.488460279098776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'6'!$A$23</c:f>
              <c:strCache>
                <c:ptCount val="1"/>
                <c:pt idx="0">
                  <c:v>PHA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'6'!$A$23:$A$36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'6'!$B$23</c:f>
              <c:numCache>
                <c:formatCode>General</c:formatCode>
                <c:ptCount val="1"/>
                <c:pt idx="0">
                  <c:v>1564.7821000000006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A-48F7-8E09-CF5ED967ED24}"/>
            </c:ext>
          </c:extLst>
        </c:ser>
        <c:ser>
          <c:idx val="1"/>
          <c:order val="1"/>
          <c:tx>
            <c:strRef>
              <c:f>'6'!$A$24</c:f>
              <c:strCache>
                <c:ptCount val="1"/>
                <c:pt idx="0">
                  <c:v>JHČ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('6'!$B$22,'6'!$B$24)</c:f>
              <c:numCache>
                <c:formatCode>General</c:formatCode>
                <c:ptCount val="2"/>
                <c:pt idx="1">
                  <c:v>2157.392000000003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A-48F7-8E09-CF5ED967ED24}"/>
            </c:ext>
          </c:extLst>
        </c:ser>
        <c:ser>
          <c:idx val="2"/>
          <c:order val="2"/>
          <c:tx>
            <c:strRef>
              <c:f>'6'!$A$25</c:f>
              <c:strCache>
                <c:ptCount val="1"/>
                <c:pt idx="0">
                  <c:v>JHM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('6'!$B$22,'6'!$B$22,'6'!$B$25)</c:f>
              <c:numCache>
                <c:formatCode>General</c:formatCode>
                <c:ptCount val="3"/>
                <c:pt idx="2">
                  <c:v>1498.4196599999996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5A-48F7-8E09-CF5ED967ED24}"/>
            </c:ext>
          </c:extLst>
        </c:ser>
        <c:ser>
          <c:idx val="3"/>
          <c:order val="3"/>
          <c:tx>
            <c:strRef>
              <c:f>'6'!$A$26</c:f>
              <c:strCache>
                <c:ptCount val="1"/>
                <c:pt idx="0">
                  <c:v>KVK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('6'!$B$22,'6'!$B$22,'6'!$B$22,'6'!$B$26)</c:f>
              <c:numCache>
                <c:formatCode>General</c:formatCode>
                <c:ptCount val="4"/>
                <c:pt idx="3">
                  <c:v>2800.0660000000003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5A-48F7-8E09-CF5ED967ED24}"/>
            </c:ext>
          </c:extLst>
        </c:ser>
        <c:ser>
          <c:idx val="4"/>
          <c:order val="4"/>
          <c:tx>
            <c:strRef>
              <c:f>'6'!$A$27</c:f>
              <c:strCache>
                <c:ptCount val="1"/>
                <c:pt idx="0">
                  <c:v>VYS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('6'!$B$22,'6'!$B$22,'6'!$B$22,'6'!$B$22,'6'!$B$27)</c:f>
              <c:numCache>
                <c:formatCode>General</c:formatCode>
                <c:ptCount val="5"/>
                <c:pt idx="4">
                  <c:v>627.98510000000022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5A-48F7-8E09-CF5ED967ED24}"/>
            </c:ext>
          </c:extLst>
        </c:ser>
        <c:ser>
          <c:idx val="5"/>
          <c:order val="5"/>
          <c:tx>
            <c:strRef>
              <c:f>'6'!$A$28</c:f>
              <c:strCache>
                <c:ptCount val="1"/>
                <c:pt idx="0">
                  <c:v>HKK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('6'!$B$22,'6'!$B$22,'6'!$B$22,'6'!$B$22,'6'!$B$22,'6'!$B$28)</c:f>
              <c:numCache>
                <c:formatCode>General</c:formatCode>
                <c:ptCount val="6"/>
                <c:pt idx="5">
                  <c:v>973.48509999999976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5A-48F7-8E09-CF5ED967ED24}"/>
            </c:ext>
          </c:extLst>
        </c:ser>
        <c:ser>
          <c:idx val="6"/>
          <c:order val="6"/>
          <c:tx>
            <c:strRef>
              <c:f>'6'!$A$29</c:f>
              <c:strCache>
                <c:ptCount val="1"/>
                <c:pt idx="0">
                  <c:v>LBK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('6'!$B$22,'6'!$B$22,'6'!$B$22,'6'!$B$22,'6'!$B$22,'6'!$B$22,'6'!$B$29)</c:f>
              <c:numCache>
                <c:formatCode>General</c:formatCode>
                <c:ptCount val="7"/>
                <c:pt idx="6">
                  <c:v>450.75940000000014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5A-48F7-8E09-CF5ED967ED24}"/>
            </c:ext>
          </c:extLst>
        </c:ser>
        <c:ser>
          <c:idx val="7"/>
          <c:order val="7"/>
          <c:tx>
            <c:strRef>
              <c:f>'6'!$A$30</c:f>
              <c:strCache>
                <c:ptCount val="1"/>
                <c:pt idx="0">
                  <c:v>MSK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('6'!$B$22,'6'!$B$22,'6'!$B$22,'6'!$B$22,'6'!$B$22,'6'!$B$22,'6'!$B$22,'6'!$B$30)</c:f>
              <c:numCache>
                <c:formatCode>General</c:formatCode>
                <c:ptCount val="8"/>
                <c:pt idx="7">
                  <c:v>5032.3006999999943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5A-48F7-8E09-CF5ED967ED24}"/>
            </c:ext>
          </c:extLst>
        </c:ser>
        <c:ser>
          <c:idx val="8"/>
          <c:order val="8"/>
          <c:tx>
            <c:strRef>
              <c:f>'6'!$A$31</c:f>
              <c:strCache>
                <c:ptCount val="1"/>
                <c:pt idx="0">
                  <c:v>OLK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('6'!$B$22,'6'!$B$22,'6'!$B$22,'6'!$B$22,'6'!$B$22,'6'!$B$22,'6'!$B$22,'6'!$B$22,'6'!$B$31)</c:f>
              <c:numCache>
                <c:formatCode>General</c:formatCode>
                <c:ptCount val="9"/>
                <c:pt idx="8">
                  <c:v>1241.0104500000004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5A-48F7-8E09-CF5ED967ED24}"/>
            </c:ext>
          </c:extLst>
        </c:ser>
        <c:ser>
          <c:idx val="9"/>
          <c:order val="9"/>
          <c:tx>
            <c:strRef>
              <c:f>'6'!$A$32</c:f>
              <c:strCache>
                <c:ptCount val="1"/>
                <c:pt idx="0">
                  <c:v>PAK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('6'!$B$22,'6'!$B$22,'6'!$B$22,'6'!$B$22,'6'!$B$22,'6'!$B$22,'6'!$B$22,'6'!$B$22,'6'!$B$22,'6'!$B$32)</c:f>
              <c:numCache>
                <c:formatCode>General</c:formatCode>
                <c:ptCount val="10"/>
                <c:pt idx="9">
                  <c:v>3486.8462999999997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5A-48F7-8E09-CF5ED967ED24}"/>
            </c:ext>
          </c:extLst>
        </c:ser>
        <c:ser>
          <c:idx val="10"/>
          <c:order val="10"/>
          <c:tx>
            <c:strRef>
              <c:f>'6'!$A$33</c:f>
              <c:strCache>
                <c:ptCount val="1"/>
                <c:pt idx="0">
                  <c:v>PLK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('6'!$B$22,'6'!$B$22,'6'!$B$22,'6'!$B$22,'6'!$B$22,'6'!$B$22,'6'!$B$22,'6'!$B$22,'6'!$B$22,'6'!$B$22,'6'!$B$33)</c:f>
              <c:numCache>
                <c:formatCode>General</c:formatCode>
                <c:ptCount val="11"/>
                <c:pt idx="10">
                  <c:v>1023.8200000000002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5A-48F7-8E09-CF5ED967ED24}"/>
            </c:ext>
          </c:extLst>
        </c:ser>
        <c:ser>
          <c:idx val="11"/>
          <c:order val="11"/>
          <c:tx>
            <c:strRef>
              <c:f>'6'!$A$34</c:f>
              <c:strCache>
                <c:ptCount val="1"/>
                <c:pt idx="0">
                  <c:v>STČ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('6'!$B$22,'6'!$B$22,'6'!$B$22,'6'!$B$22,'6'!$B$22,'6'!$B$22,'6'!$B$22,'6'!$B$22,'6'!$B$22,'6'!$B$22,'6'!$B$22,'6'!$B$34)</c:f>
              <c:numCache>
                <c:formatCode>General</c:formatCode>
                <c:ptCount val="12"/>
                <c:pt idx="11">
                  <c:v>4496.9976999999999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5A-48F7-8E09-CF5ED967ED24}"/>
            </c:ext>
          </c:extLst>
        </c:ser>
        <c:ser>
          <c:idx val="12"/>
          <c:order val="12"/>
          <c:tx>
            <c:strRef>
              <c:f>'6'!$A$35</c:f>
              <c:strCache>
                <c:ptCount val="1"/>
                <c:pt idx="0">
                  <c:v>ULK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('6'!$B$22,'6'!$B$22,'6'!$B$22,'6'!$B$22,'6'!$B$22,'6'!$B$22,'6'!$B$22,'6'!$B$22,'6'!$B$22,'6'!$B$22,'6'!$B$22,'6'!$B$22,'6'!$B$35)</c:f>
              <c:numCache>
                <c:formatCode>General</c:formatCode>
                <c:ptCount val="13"/>
                <c:pt idx="12">
                  <c:v>11658.406799999995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5A-48F7-8E09-CF5ED967ED24}"/>
            </c:ext>
          </c:extLst>
        </c:ser>
        <c:ser>
          <c:idx val="13"/>
          <c:order val="13"/>
          <c:tx>
            <c:strRef>
              <c:f>'6'!$A$36</c:f>
              <c:strCache>
                <c:ptCount val="1"/>
                <c:pt idx="0">
                  <c:v>ZLK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('6'!$B$22,'6'!$B$22,'6'!$B$22,'6'!$B$22,'6'!$B$22,'6'!$B$22,'6'!$B$22,'6'!$B$22,'6'!$B$22,'6'!$B$22,'6'!$B$22,'6'!$B$22,'6'!$B$22,'6'!$B$36)</c:f>
              <c:numCache>
                <c:formatCode>General</c:formatCode>
                <c:ptCount val="14"/>
                <c:pt idx="13">
                  <c:v>1265.5326999999995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35A-48F7-8E09-CF5ED967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305216"/>
        <c:axId val="235307008"/>
      </c:barChart>
      <c:catAx>
        <c:axId val="2353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307008"/>
        <c:crosses val="autoZero"/>
        <c:auto val="1"/>
        <c:lblAlgn val="ctr"/>
        <c:lblOffset val="100"/>
        <c:noMultiLvlLbl val="0"/>
      </c:catAx>
      <c:valAx>
        <c:axId val="235307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305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brutto (TJ)</a:t>
            </a:r>
          </a:p>
        </c:rich>
      </c:tx>
      <c:layout>
        <c:manualLayout>
          <c:xMode val="edge"/>
          <c:yMode val="edge"/>
          <c:x val="1.1066787664470309E-3"/>
          <c:y val="2.47076504548380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017283830656289E-2"/>
          <c:y val="0.12971516488789958"/>
          <c:w val="0.88372446509658709"/>
          <c:h val="0.779772475612543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233060"/>
            </a:solidFill>
          </c:spPr>
          <c:invertIfNegative val="0"/>
          <c:val>
            <c:numRef>
              <c:f>'4.1'!$B$8:$M$8</c:f>
              <c:numCache>
                <c:formatCode>#\ ##0.0</c:formatCode>
                <c:ptCount val="12"/>
                <c:pt idx="0">
                  <c:v>2884.6720449999998</c:v>
                </c:pt>
                <c:pt idx="1">
                  <c:v>2779.4443480000004</c:v>
                </c:pt>
                <c:pt idx="2">
                  <c:v>2838.7040899999997</c:v>
                </c:pt>
                <c:pt idx="3">
                  <c:v>2269.6948940000002</c:v>
                </c:pt>
                <c:pt idx="4">
                  <c:v>2330.1350069999999</c:v>
                </c:pt>
                <c:pt idx="5">
                  <c:v>1959.2380799999989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8-4443-B1B5-C616D93B0609}"/>
            </c:ext>
          </c:extLst>
        </c:ser>
        <c:ser>
          <c:idx val="1"/>
          <c:order val="1"/>
          <c:tx>
            <c:strRef>
              <c:f>'4.1'!$A$9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rgbClr val="596387"/>
            </a:solidFill>
          </c:spPr>
          <c:invertIfNegative val="0"/>
          <c:val>
            <c:numRef>
              <c:f>'4.1'!$B$9:$M$9</c:f>
              <c:numCache>
                <c:formatCode>#\ ##0.0</c:formatCode>
                <c:ptCount val="12"/>
                <c:pt idx="0">
                  <c:v>420.98392699999971</c:v>
                </c:pt>
                <c:pt idx="1">
                  <c:v>374.7775620000001</c:v>
                </c:pt>
                <c:pt idx="2">
                  <c:v>381.69537400000024</c:v>
                </c:pt>
                <c:pt idx="3">
                  <c:v>333.12884899999966</c:v>
                </c:pt>
                <c:pt idx="4">
                  <c:v>320.40706899999981</c:v>
                </c:pt>
                <c:pt idx="5">
                  <c:v>270.83901400000013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8-4443-B1B5-C616D93B0609}"/>
            </c:ext>
          </c:extLst>
        </c:ser>
        <c:ser>
          <c:idx val="2"/>
          <c:order val="2"/>
          <c:tx>
            <c:strRef>
              <c:f>'4.1'!$A$10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rgbClr val="9196B0"/>
            </a:solidFill>
          </c:spPr>
          <c:invertIfNegative val="0"/>
          <c:val>
            <c:numRef>
              <c:f>'4.1'!$B$10:$M$10</c:f>
              <c:numCache>
                <c:formatCode>#\ ##0.0</c:formatCode>
                <c:ptCount val="12"/>
                <c:pt idx="0">
                  <c:v>1191.9834470000001</c:v>
                </c:pt>
                <c:pt idx="1">
                  <c:v>1068.405988</c:v>
                </c:pt>
                <c:pt idx="2">
                  <c:v>843.9918909999999</c:v>
                </c:pt>
                <c:pt idx="3">
                  <c:v>535.10350600000004</c:v>
                </c:pt>
                <c:pt idx="4">
                  <c:v>389.87119100000001</c:v>
                </c:pt>
                <c:pt idx="5">
                  <c:v>238.64380700000004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98-4443-B1B5-C616D93B0609}"/>
            </c:ext>
          </c:extLst>
        </c:ser>
        <c:ser>
          <c:idx val="3"/>
          <c:order val="3"/>
          <c:tx>
            <c:strRef>
              <c:f>'4.1'!$A$11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'4.1'!$B$11:$M$11</c:f>
              <c:numCache>
                <c:formatCode>#\ ##0.0</c:formatCode>
                <c:ptCount val="12"/>
                <c:pt idx="0">
                  <c:v>8.4641999999999999</c:v>
                </c:pt>
                <c:pt idx="1">
                  <c:v>6.5362969999999994</c:v>
                </c:pt>
                <c:pt idx="2">
                  <c:v>9.5557790000000011</c:v>
                </c:pt>
                <c:pt idx="3">
                  <c:v>9.0206859999999995</c:v>
                </c:pt>
                <c:pt idx="4">
                  <c:v>7.2004830000000011</c:v>
                </c:pt>
                <c:pt idx="5">
                  <c:v>8.978333000000001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98-4443-B1B5-C616D93B0609}"/>
            </c:ext>
          </c:extLst>
        </c:ser>
        <c:ser>
          <c:idx val="4"/>
          <c:order val="4"/>
          <c:tx>
            <c:strRef>
              <c:f>'4.1'!$A$12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'4.1'!$B$12:$M$12</c:f>
              <c:numCache>
                <c:formatCode>#\ ##0.0</c:formatCode>
                <c:ptCount val="12"/>
                <c:pt idx="0">
                  <c:v>3.5570390000000001</c:v>
                </c:pt>
                <c:pt idx="1">
                  <c:v>3.7515669999999997</c:v>
                </c:pt>
                <c:pt idx="2">
                  <c:v>3.7077610000000001</c:v>
                </c:pt>
                <c:pt idx="3">
                  <c:v>4.0333809999999994</c:v>
                </c:pt>
                <c:pt idx="4">
                  <c:v>4.2574540000000001</c:v>
                </c:pt>
                <c:pt idx="5">
                  <c:v>5.6127399999999996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98-4443-B1B5-C616D93B0609}"/>
            </c:ext>
          </c:extLst>
        </c:ser>
        <c:ser>
          <c:idx val="5"/>
          <c:order val="5"/>
          <c:tx>
            <c:strRef>
              <c:f>'4.1'!$A$13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'4.1'!$B$13:$M$13</c:f>
              <c:numCache>
                <c:formatCode>#\ ##0.0</c:formatCode>
                <c:ptCount val="12"/>
                <c:pt idx="0">
                  <c:v>0.13239300000000001</c:v>
                </c:pt>
                <c:pt idx="1">
                  <c:v>9.1897000000000006E-2</c:v>
                </c:pt>
                <c:pt idx="2">
                  <c:v>8.3782999999999996E-2</c:v>
                </c:pt>
                <c:pt idx="3">
                  <c:v>0.26817599999999997</c:v>
                </c:pt>
                <c:pt idx="4">
                  <c:v>8.1819000000000003E-2</c:v>
                </c:pt>
                <c:pt idx="5">
                  <c:v>9.8987999999999993E-2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98-4443-B1B5-C616D93B0609}"/>
            </c:ext>
          </c:extLst>
        </c:ser>
        <c:ser>
          <c:idx val="6"/>
          <c:order val="6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'4.1'!$B$14:$M$14</c:f>
              <c:numCache>
                <c:formatCode>#\ ##0.0</c:formatCode>
                <c:ptCount val="12"/>
                <c:pt idx="0">
                  <c:v>6729.1050019999993</c:v>
                </c:pt>
                <c:pt idx="1">
                  <c:v>6118.3805190000012</c:v>
                </c:pt>
                <c:pt idx="2">
                  <c:v>5096.6397960000013</c:v>
                </c:pt>
                <c:pt idx="3">
                  <c:v>3504.1044349999997</c:v>
                </c:pt>
                <c:pt idx="4">
                  <c:v>2775.2135180000009</c:v>
                </c:pt>
                <c:pt idx="5">
                  <c:v>1678.136481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98-4443-B1B5-C616D93B0609}"/>
            </c:ext>
          </c:extLst>
        </c:ser>
        <c:ser>
          <c:idx val="7"/>
          <c:order val="7"/>
          <c:tx>
            <c:strRef>
              <c:f>'4.1'!$A$15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'4.1'!$B$15:$M$15</c:f>
              <c:numCache>
                <c:formatCode>#\ ##0.0</c:formatCode>
                <c:ptCount val="12"/>
                <c:pt idx="0">
                  <c:v>288.73899999999998</c:v>
                </c:pt>
                <c:pt idx="1">
                  <c:v>255.24299999999999</c:v>
                </c:pt>
                <c:pt idx="2">
                  <c:v>163.875</c:v>
                </c:pt>
                <c:pt idx="3">
                  <c:v>121.599</c:v>
                </c:pt>
                <c:pt idx="4">
                  <c:v>105.85</c:v>
                </c:pt>
                <c:pt idx="5">
                  <c:v>54.954000000000001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98-4443-B1B5-C616D93B0609}"/>
            </c:ext>
          </c:extLst>
        </c:ser>
        <c:ser>
          <c:idx val="8"/>
          <c:order val="8"/>
          <c:tx>
            <c:strRef>
              <c:f>'4.1'!$A$16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'4.1'!$B$16:$M$16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98-4443-B1B5-C616D93B0609}"/>
            </c:ext>
          </c:extLst>
        </c:ser>
        <c:ser>
          <c:idx val="9"/>
          <c:order val="9"/>
          <c:tx>
            <c:strRef>
              <c:f>'4.1'!$A$17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'4.1'!$B$17:$M$17</c:f>
              <c:numCache>
                <c:formatCode>#\ ##0.0</c:formatCode>
                <c:ptCount val="12"/>
                <c:pt idx="0">
                  <c:v>648.98463200000003</c:v>
                </c:pt>
                <c:pt idx="1">
                  <c:v>547.10045099999991</c:v>
                </c:pt>
                <c:pt idx="2">
                  <c:v>597.28406099999995</c:v>
                </c:pt>
                <c:pt idx="3">
                  <c:v>567.25567000000001</c:v>
                </c:pt>
                <c:pt idx="4">
                  <c:v>599.20359400000007</c:v>
                </c:pt>
                <c:pt idx="5">
                  <c:v>596.60739999999998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98-4443-B1B5-C616D93B0609}"/>
            </c:ext>
          </c:extLst>
        </c:ser>
        <c:ser>
          <c:idx val="10"/>
          <c:order val="10"/>
          <c:tx>
            <c:strRef>
              <c:f>'4.1'!$A$18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'4.1'!$B$18:$M$18</c:f>
              <c:numCache>
                <c:formatCode>#\ ##0.0</c:formatCode>
                <c:ptCount val="12"/>
                <c:pt idx="0">
                  <c:v>2.6741980000000001</c:v>
                </c:pt>
                <c:pt idx="1">
                  <c:v>2.8312179999999998</c:v>
                </c:pt>
                <c:pt idx="2">
                  <c:v>2.3364059999999998</c:v>
                </c:pt>
                <c:pt idx="3">
                  <c:v>0.63553099999999996</c:v>
                </c:pt>
                <c:pt idx="4">
                  <c:v>0.673149</c:v>
                </c:pt>
                <c:pt idx="5">
                  <c:v>0.58597800000000011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98-4443-B1B5-C616D93B0609}"/>
            </c:ext>
          </c:extLst>
        </c:ser>
        <c:ser>
          <c:idx val="11"/>
          <c:order val="11"/>
          <c:tx>
            <c:strRef>
              <c:f>'4.1'!$A$19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'4.1'!$B$19:$M$19</c:f>
              <c:numCache>
                <c:formatCode>#\ ##0.0</c:formatCode>
                <c:ptCount val="12"/>
                <c:pt idx="0">
                  <c:v>513.64987899999994</c:v>
                </c:pt>
                <c:pt idx="1">
                  <c:v>464.83387399999998</c:v>
                </c:pt>
                <c:pt idx="2">
                  <c:v>446.25828799999999</c:v>
                </c:pt>
                <c:pt idx="3">
                  <c:v>430.80910299999999</c:v>
                </c:pt>
                <c:pt idx="4">
                  <c:v>397.93519600000008</c:v>
                </c:pt>
                <c:pt idx="5">
                  <c:v>351.49276799999996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98-4443-B1B5-C616D93B0609}"/>
            </c:ext>
          </c:extLst>
        </c:ser>
        <c:ser>
          <c:idx val="12"/>
          <c:order val="12"/>
          <c:tx>
            <c:strRef>
              <c:f>'4.1'!$A$20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'4.1'!$B$20:$M$20</c:f>
              <c:numCache>
                <c:formatCode>#\ ##0.0</c:formatCode>
                <c:ptCount val="12"/>
                <c:pt idx="0">
                  <c:v>578.51909099999989</c:v>
                </c:pt>
                <c:pt idx="1">
                  <c:v>526.12548299999992</c:v>
                </c:pt>
                <c:pt idx="2">
                  <c:v>538.77637600000003</c:v>
                </c:pt>
                <c:pt idx="3">
                  <c:v>516.67520400000001</c:v>
                </c:pt>
                <c:pt idx="4">
                  <c:v>576.87415599999997</c:v>
                </c:pt>
                <c:pt idx="5">
                  <c:v>474.60513300000002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98-4443-B1B5-C616D93B0609}"/>
            </c:ext>
          </c:extLst>
        </c:ser>
        <c:ser>
          <c:idx val="13"/>
          <c:order val="13"/>
          <c:tx>
            <c:strRef>
              <c:f>'4.1'!$A$21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'4.1'!$B$21:$M$21</c:f>
              <c:numCache>
                <c:formatCode>#\ ##0.0</c:formatCode>
                <c:ptCount val="12"/>
                <c:pt idx="0">
                  <c:v>3.4300000000000003E-3</c:v>
                </c:pt>
                <c:pt idx="1">
                  <c:v>5.2900000000000004E-3</c:v>
                </c:pt>
                <c:pt idx="2">
                  <c:v>4.1680000000000002E-2</c:v>
                </c:pt>
                <c:pt idx="3">
                  <c:v>5.867E-2</c:v>
                </c:pt>
                <c:pt idx="4">
                  <c:v>4.5710000000000001E-2</c:v>
                </c:pt>
                <c:pt idx="5">
                  <c:v>7.4719999999999995E-2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98-4443-B1B5-C616D93B0609}"/>
            </c:ext>
          </c:extLst>
        </c:ser>
        <c:ser>
          <c:idx val="14"/>
          <c:order val="14"/>
          <c:tx>
            <c:strRef>
              <c:f>'4.1'!$A$22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val>
            <c:numRef>
              <c:f>'4.1'!$B$22:$M$22</c:f>
              <c:numCache>
                <c:formatCode>#\ ##0.0</c:formatCode>
                <c:ptCount val="12"/>
                <c:pt idx="0">
                  <c:v>32.961289000000015</c:v>
                </c:pt>
                <c:pt idx="1">
                  <c:v>42.233305000000001</c:v>
                </c:pt>
                <c:pt idx="2">
                  <c:v>18.468202999999999</c:v>
                </c:pt>
                <c:pt idx="3">
                  <c:v>8.8043390000000024</c:v>
                </c:pt>
                <c:pt idx="4">
                  <c:v>4.5550240000000004</c:v>
                </c:pt>
                <c:pt idx="5">
                  <c:v>11.691682000000002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98-4443-B1B5-C616D93B0609}"/>
            </c:ext>
          </c:extLst>
        </c:ser>
        <c:ser>
          <c:idx val="15"/>
          <c:order val="15"/>
          <c:tx>
            <c:strRef>
              <c:f>'4.1'!$A$23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rgbClr val="E86159"/>
              </a:fgClr>
              <a:bgClr>
                <a:schemeClr val="bg1"/>
              </a:bgClr>
            </a:pattFill>
          </c:spPr>
          <c:invertIfNegative val="0"/>
          <c:val>
            <c:numRef>
              <c:f>'4.1'!$B$23:$M$23</c:f>
              <c:numCache>
                <c:formatCode>#\ ##0.0</c:formatCode>
                <c:ptCount val="12"/>
                <c:pt idx="0">
                  <c:v>4441.746446999995</c:v>
                </c:pt>
                <c:pt idx="1">
                  <c:v>3848.927862999999</c:v>
                </c:pt>
                <c:pt idx="2">
                  <c:v>2920.517395000003</c:v>
                </c:pt>
                <c:pt idx="3">
                  <c:v>1788.720027999999</c:v>
                </c:pt>
                <c:pt idx="4">
                  <c:v>1525.9456999999982</c:v>
                </c:pt>
                <c:pt idx="5">
                  <c:v>1140.4864280000008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98-4443-B1B5-C616D93B0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610944"/>
        <c:axId val="178612480"/>
      </c:barChart>
      <c:catAx>
        <c:axId val="1786109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8612480"/>
        <c:crosses val="autoZero"/>
        <c:auto val="1"/>
        <c:lblAlgn val="ctr"/>
        <c:lblOffset val="100"/>
        <c:noMultiLvlLbl val="0"/>
      </c:catAx>
      <c:valAx>
        <c:axId val="178612480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861094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'4.2'!$O$7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D4C-42A0-96FE-49730A1E4246}"/>
            </c:ext>
          </c:extLst>
        </c:ser>
        <c:ser>
          <c:idx val="1"/>
          <c:order val="1"/>
          <c:tx>
            <c:strRef>
              <c:f>'4.2'!$O$8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D4C-42A0-96FE-49730A1E4246}"/>
            </c:ext>
          </c:extLst>
        </c:ser>
        <c:ser>
          <c:idx val="2"/>
          <c:order val="2"/>
          <c:tx>
            <c:strRef>
              <c:f>'4.2'!$O$9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D4C-42A0-96FE-49730A1E4246}"/>
            </c:ext>
          </c:extLst>
        </c:ser>
        <c:ser>
          <c:idx val="3"/>
          <c:order val="3"/>
          <c:tx>
            <c:strRef>
              <c:f>'4.2'!$O$10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D4C-42A0-96FE-49730A1E4246}"/>
            </c:ext>
          </c:extLst>
        </c:ser>
        <c:ser>
          <c:idx val="4"/>
          <c:order val="4"/>
          <c:tx>
            <c:strRef>
              <c:f>'4.2'!$O$11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'4.2'!$P$11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D4C-42A0-96FE-49730A1E4246}"/>
            </c:ext>
          </c:extLst>
        </c:ser>
        <c:ser>
          <c:idx val="5"/>
          <c:order val="5"/>
          <c:tx>
            <c:strRef>
              <c:f>'4.2'!$O$12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D4C-42A0-96FE-49730A1E4246}"/>
            </c:ext>
          </c:extLst>
        </c:ser>
        <c:ser>
          <c:idx val="6"/>
          <c:order val="6"/>
          <c:tx>
            <c:strRef>
              <c:f>'4.2'!$O$13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D4C-42A0-96FE-49730A1E4246}"/>
            </c:ext>
          </c:extLst>
        </c:ser>
        <c:ser>
          <c:idx val="7"/>
          <c:order val="7"/>
          <c:tx>
            <c:strRef>
              <c:f>'4.2'!$O$14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'4.2'!$P$14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D4C-42A0-96FE-49730A1E4246}"/>
            </c:ext>
          </c:extLst>
        </c:ser>
        <c:ser>
          <c:idx val="8"/>
          <c:order val="8"/>
          <c:tx>
            <c:strRef>
              <c:f>'4.2'!$O$15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'4.2'!$P$15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FD4C-42A0-96FE-49730A1E4246}"/>
            </c:ext>
          </c:extLst>
        </c:ser>
        <c:ser>
          <c:idx val="9"/>
          <c:order val="9"/>
          <c:tx>
            <c:strRef>
              <c:f>'4.2'!$O$16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'4.2'!$P$16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FD4C-42A0-96FE-49730A1E4246}"/>
            </c:ext>
          </c:extLst>
        </c:ser>
        <c:ser>
          <c:idx val="10"/>
          <c:order val="10"/>
          <c:tx>
            <c:strRef>
              <c:f>'4.2'!$O$17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FD4C-42A0-96FE-49730A1E4246}"/>
            </c:ext>
          </c:extLst>
        </c:ser>
        <c:ser>
          <c:idx val="11"/>
          <c:order val="11"/>
          <c:tx>
            <c:strRef>
              <c:f>'4.2'!$O$18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FD4C-42A0-96FE-49730A1E4246}"/>
            </c:ext>
          </c:extLst>
        </c:ser>
        <c:ser>
          <c:idx val="12"/>
          <c:order val="12"/>
          <c:tx>
            <c:strRef>
              <c:f>'4.2'!$O$19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FD4C-42A0-96FE-49730A1E4246}"/>
            </c:ext>
          </c:extLst>
        </c:ser>
        <c:ser>
          <c:idx val="13"/>
          <c:order val="13"/>
          <c:tx>
            <c:strRef>
              <c:f>'4.2'!$O$20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'4.2'!$P$20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FD4C-42A0-96FE-49730A1E4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479040"/>
        <c:axId val="235480576"/>
      </c:barChart>
      <c:catAx>
        <c:axId val="23547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480576"/>
        <c:crosses val="autoZero"/>
        <c:auto val="1"/>
        <c:lblAlgn val="ctr"/>
        <c:lblOffset val="100"/>
        <c:noMultiLvlLbl val="0"/>
      </c:catAx>
      <c:valAx>
        <c:axId val="23548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54790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Instalovaný výkon v ČR (MW</a:t>
            </a:r>
            <a:r>
              <a:rPr lang="cs-CZ" sz="1000" baseline="-25000">
                <a:solidFill>
                  <a:schemeClr val="tx2"/>
                </a:solidFill>
              </a:rPr>
              <a:t>t</a:t>
            </a:r>
            <a:r>
              <a:rPr lang="cs-CZ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2.1198696001707E-3"/>
          <c:y val="3.40715654900649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332167930714694E-2"/>
          <c:y val="0.16578678264711025"/>
          <c:w val="0.88757812783102241"/>
          <c:h val="0.709397715774285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'6'!$A$7</c:f>
              <c:strCache>
                <c:ptCount val="1"/>
                <c:pt idx="0">
                  <c:v>Hlavní město Praha (PHA)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'6'!$B$7:$M$7</c:f>
              <c:numCache>
                <c:formatCode>#\ ##0.0</c:formatCode>
                <c:ptCount val="12"/>
                <c:pt idx="0">
                  <c:v>1577.8676000000007</c:v>
                </c:pt>
                <c:pt idx="1">
                  <c:v>1577.8676000000007</c:v>
                </c:pt>
                <c:pt idx="2">
                  <c:v>1577.8636000000008</c:v>
                </c:pt>
                <c:pt idx="3">
                  <c:v>1564.9326000000008</c:v>
                </c:pt>
                <c:pt idx="4">
                  <c:v>1564.8236000000006</c:v>
                </c:pt>
                <c:pt idx="5">
                  <c:v>1564.7821000000006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D-4DC0-A3DF-71286D468598}"/>
            </c:ext>
          </c:extLst>
        </c:ser>
        <c:ser>
          <c:idx val="1"/>
          <c:order val="1"/>
          <c:tx>
            <c:strRef>
              <c:f>'6'!$A$8</c:f>
              <c:strCache>
                <c:ptCount val="1"/>
                <c:pt idx="0">
                  <c:v>Jihočeský kraj (JHČ)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'6'!$B$8:$M$8</c:f>
              <c:numCache>
                <c:formatCode>#\ ##0.0</c:formatCode>
                <c:ptCount val="12"/>
                <c:pt idx="0">
                  <c:v>2156.7900000000027</c:v>
                </c:pt>
                <c:pt idx="1">
                  <c:v>2155.1200000000026</c:v>
                </c:pt>
                <c:pt idx="2">
                  <c:v>2155.1200000000026</c:v>
                </c:pt>
                <c:pt idx="3">
                  <c:v>2156.5800000000027</c:v>
                </c:pt>
                <c:pt idx="4">
                  <c:v>2156.5800000000027</c:v>
                </c:pt>
                <c:pt idx="5">
                  <c:v>2157.392000000003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D-4DC0-A3DF-71286D468598}"/>
            </c:ext>
          </c:extLst>
        </c:ser>
        <c:ser>
          <c:idx val="2"/>
          <c:order val="2"/>
          <c:tx>
            <c:strRef>
              <c:f>'6'!$A$9</c:f>
              <c:strCache>
                <c:ptCount val="1"/>
                <c:pt idx="0">
                  <c:v>Jihomoravský kraj (JHM)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'6'!$B$9:$M$9</c:f>
              <c:numCache>
                <c:formatCode>#\ ##0.0</c:formatCode>
                <c:ptCount val="12"/>
                <c:pt idx="0">
                  <c:v>1547.0292599999993</c:v>
                </c:pt>
                <c:pt idx="1">
                  <c:v>1546.6092599999993</c:v>
                </c:pt>
                <c:pt idx="2">
                  <c:v>1546.9062599999993</c:v>
                </c:pt>
                <c:pt idx="3">
                  <c:v>1546.9062599999993</c:v>
                </c:pt>
                <c:pt idx="4">
                  <c:v>1544.9916599999995</c:v>
                </c:pt>
                <c:pt idx="5">
                  <c:v>1498.4196599999996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D-4DC0-A3DF-71286D468598}"/>
            </c:ext>
          </c:extLst>
        </c:ser>
        <c:ser>
          <c:idx val="3"/>
          <c:order val="3"/>
          <c:tx>
            <c:strRef>
              <c:f>'6'!$A$10</c:f>
              <c:strCache>
                <c:ptCount val="1"/>
                <c:pt idx="0">
                  <c:v>Karlovarský kraj (KVK)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'6'!$B$10:$M$10</c:f>
              <c:numCache>
                <c:formatCode>#\ ##0.0</c:formatCode>
                <c:ptCount val="12"/>
                <c:pt idx="0">
                  <c:v>2800.0110000000004</c:v>
                </c:pt>
                <c:pt idx="1">
                  <c:v>2800.0819999999999</c:v>
                </c:pt>
                <c:pt idx="2">
                  <c:v>2800.0819999999999</c:v>
                </c:pt>
                <c:pt idx="3">
                  <c:v>2800.0660000000003</c:v>
                </c:pt>
                <c:pt idx="4">
                  <c:v>2800.0660000000003</c:v>
                </c:pt>
                <c:pt idx="5">
                  <c:v>2800.0660000000003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D-4DC0-A3DF-71286D468598}"/>
            </c:ext>
          </c:extLst>
        </c:ser>
        <c:ser>
          <c:idx val="4"/>
          <c:order val="4"/>
          <c:tx>
            <c:strRef>
              <c:f>'6'!$A$11</c:f>
              <c:strCache>
                <c:ptCount val="1"/>
                <c:pt idx="0">
                  <c:v>Kraj Vysočina (VYS)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'6'!$B$11:$M$11</c:f>
              <c:numCache>
                <c:formatCode>#\ ##0.0</c:formatCode>
                <c:ptCount val="12"/>
                <c:pt idx="0">
                  <c:v>633.74010000000033</c:v>
                </c:pt>
                <c:pt idx="1">
                  <c:v>632.2791000000002</c:v>
                </c:pt>
                <c:pt idx="2">
                  <c:v>632.2791000000002</c:v>
                </c:pt>
                <c:pt idx="3">
                  <c:v>628.50810000000024</c:v>
                </c:pt>
                <c:pt idx="4">
                  <c:v>627.82720000000018</c:v>
                </c:pt>
                <c:pt idx="5">
                  <c:v>627.98510000000022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0D-4DC0-A3DF-71286D468598}"/>
            </c:ext>
          </c:extLst>
        </c:ser>
        <c:ser>
          <c:idx val="5"/>
          <c:order val="5"/>
          <c:tx>
            <c:strRef>
              <c:f>'6'!$A$12</c:f>
              <c:strCache>
                <c:ptCount val="1"/>
                <c:pt idx="0">
                  <c:v>Královéhradecký kraj (HKK)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'6'!$B$12:$M$12</c:f>
              <c:numCache>
                <c:formatCode>#\ ##0.0</c:formatCode>
                <c:ptCount val="12"/>
                <c:pt idx="0">
                  <c:v>974.35299999999972</c:v>
                </c:pt>
                <c:pt idx="1">
                  <c:v>967.60499999999968</c:v>
                </c:pt>
                <c:pt idx="2">
                  <c:v>967.87099999999964</c:v>
                </c:pt>
                <c:pt idx="3">
                  <c:v>973.11909999999978</c:v>
                </c:pt>
                <c:pt idx="4">
                  <c:v>973.12509999999975</c:v>
                </c:pt>
                <c:pt idx="5">
                  <c:v>973.48509999999976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D-4DC0-A3DF-71286D468598}"/>
            </c:ext>
          </c:extLst>
        </c:ser>
        <c:ser>
          <c:idx val="6"/>
          <c:order val="6"/>
          <c:tx>
            <c:strRef>
              <c:f>'6'!$A$13</c:f>
              <c:strCache>
                <c:ptCount val="1"/>
                <c:pt idx="0">
                  <c:v>Liberecký kraj (LBK)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'6'!$B$13:$M$13</c:f>
              <c:numCache>
                <c:formatCode>#\ ##0.0</c:formatCode>
                <c:ptCount val="12"/>
                <c:pt idx="0">
                  <c:v>453.54840000000019</c:v>
                </c:pt>
                <c:pt idx="1">
                  <c:v>449.24840000000017</c:v>
                </c:pt>
                <c:pt idx="2">
                  <c:v>449.24840000000017</c:v>
                </c:pt>
                <c:pt idx="3">
                  <c:v>449.54140000000012</c:v>
                </c:pt>
                <c:pt idx="4">
                  <c:v>449.54140000000012</c:v>
                </c:pt>
                <c:pt idx="5">
                  <c:v>450.75940000000014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0D-4DC0-A3DF-71286D468598}"/>
            </c:ext>
          </c:extLst>
        </c:ser>
        <c:ser>
          <c:idx val="7"/>
          <c:order val="7"/>
          <c:tx>
            <c:strRef>
              <c:f>'6'!$A$14</c:f>
              <c:strCache>
                <c:ptCount val="1"/>
                <c:pt idx="0">
                  <c:v>Moravskoslezský kraj (MSK)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'6'!$B$14:$M$14</c:f>
              <c:numCache>
                <c:formatCode>#\ ##0.0</c:formatCode>
                <c:ptCount val="12"/>
                <c:pt idx="0">
                  <c:v>5956.5098999999955</c:v>
                </c:pt>
                <c:pt idx="1">
                  <c:v>5950.6898999999958</c:v>
                </c:pt>
                <c:pt idx="2">
                  <c:v>5075.5898999999954</c:v>
                </c:pt>
                <c:pt idx="3">
                  <c:v>5076.8858999999957</c:v>
                </c:pt>
                <c:pt idx="4">
                  <c:v>5076.8858999999957</c:v>
                </c:pt>
                <c:pt idx="5">
                  <c:v>5032.3006999999943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0D-4DC0-A3DF-71286D468598}"/>
            </c:ext>
          </c:extLst>
        </c:ser>
        <c:ser>
          <c:idx val="8"/>
          <c:order val="8"/>
          <c:tx>
            <c:strRef>
              <c:f>'6'!$A$15</c:f>
              <c:strCache>
                <c:ptCount val="1"/>
                <c:pt idx="0">
                  <c:v>Olomoucký kraj (OLK)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'6'!$B$15:$M$15</c:f>
              <c:numCache>
                <c:formatCode>#\ ##0.0</c:formatCode>
                <c:ptCount val="12"/>
                <c:pt idx="0">
                  <c:v>1257.6684499999999</c:v>
                </c:pt>
                <c:pt idx="1">
                  <c:v>1261.7354499999999</c:v>
                </c:pt>
                <c:pt idx="2">
                  <c:v>1253.5754499999998</c:v>
                </c:pt>
                <c:pt idx="3">
                  <c:v>1241.0104500000004</c:v>
                </c:pt>
                <c:pt idx="4">
                  <c:v>1241.0104500000004</c:v>
                </c:pt>
                <c:pt idx="5">
                  <c:v>1241.0104500000004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0D-4DC0-A3DF-71286D468598}"/>
            </c:ext>
          </c:extLst>
        </c:ser>
        <c:ser>
          <c:idx val="9"/>
          <c:order val="9"/>
          <c:tx>
            <c:strRef>
              <c:f>'6'!$A$16</c:f>
              <c:strCache>
                <c:ptCount val="1"/>
                <c:pt idx="0">
                  <c:v>Pardubický kraj (PAK)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'6'!$B$16:$M$16</c:f>
              <c:numCache>
                <c:formatCode>#\ ##0.0</c:formatCode>
                <c:ptCount val="12"/>
                <c:pt idx="0">
                  <c:v>3486.7002999999995</c:v>
                </c:pt>
                <c:pt idx="1">
                  <c:v>3483.7203</c:v>
                </c:pt>
                <c:pt idx="2">
                  <c:v>3483.7203</c:v>
                </c:pt>
                <c:pt idx="3">
                  <c:v>3486.8462999999997</c:v>
                </c:pt>
                <c:pt idx="4">
                  <c:v>3486.8452999999995</c:v>
                </c:pt>
                <c:pt idx="5">
                  <c:v>3486.8462999999997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0D-4DC0-A3DF-71286D468598}"/>
            </c:ext>
          </c:extLst>
        </c:ser>
        <c:ser>
          <c:idx val="10"/>
          <c:order val="10"/>
          <c:tx>
            <c:strRef>
              <c:f>'6'!$A$17</c:f>
              <c:strCache>
                <c:ptCount val="1"/>
                <c:pt idx="0">
                  <c:v>Plzeňský kraj (PLK)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'6'!$B$17:$M$17</c:f>
              <c:numCache>
                <c:formatCode>#\ ##0.0</c:formatCode>
                <c:ptCount val="12"/>
                <c:pt idx="0">
                  <c:v>1028.6438000000005</c:v>
                </c:pt>
                <c:pt idx="1">
                  <c:v>1024.7438000000004</c:v>
                </c:pt>
                <c:pt idx="2">
                  <c:v>1024.7438000000004</c:v>
                </c:pt>
                <c:pt idx="3">
                  <c:v>1024.1178000000004</c:v>
                </c:pt>
                <c:pt idx="4">
                  <c:v>1024.1500000000003</c:v>
                </c:pt>
                <c:pt idx="5">
                  <c:v>1023.8200000000002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0D-4DC0-A3DF-71286D468598}"/>
            </c:ext>
          </c:extLst>
        </c:ser>
        <c:ser>
          <c:idx val="11"/>
          <c:order val="11"/>
          <c:tx>
            <c:strRef>
              <c:f>'6'!$A$18</c:f>
              <c:strCache>
                <c:ptCount val="1"/>
                <c:pt idx="0">
                  <c:v>Středočeský kraj (STČ)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'6'!$B$18:$M$18</c:f>
              <c:numCache>
                <c:formatCode>#\ ##0.0</c:formatCode>
                <c:ptCount val="12"/>
                <c:pt idx="0">
                  <c:v>4568.9097000000002</c:v>
                </c:pt>
                <c:pt idx="1">
                  <c:v>4546.4987000000001</c:v>
                </c:pt>
                <c:pt idx="2">
                  <c:v>4566.2916999999998</c:v>
                </c:pt>
                <c:pt idx="3">
                  <c:v>4586.2366999999995</c:v>
                </c:pt>
                <c:pt idx="4">
                  <c:v>4500.1476999999995</c:v>
                </c:pt>
                <c:pt idx="5">
                  <c:v>4496.9976999999999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0D-4DC0-A3DF-71286D468598}"/>
            </c:ext>
          </c:extLst>
        </c:ser>
        <c:ser>
          <c:idx val="12"/>
          <c:order val="12"/>
          <c:tx>
            <c:strRef>
              <c:f>'6'!$A$19</c:f>
              <c:strCache>
                <c:ptCount val="1"/>
                <c:pt idx="0">
                  <c:v>Ústecký kraj (ULK)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val>
            <c:numRef>
              <c:f>'6'!$B$19:$M$19</c:f>
              <c:numCache>
                <c:formatCode>#\ ##0.0</c:formatCode>
                <c:ptCount val="12"/>
                <c:pt idx="0">
                  <c:v>11623.264799999997</c:v>
                </c:pt>
                <c:pt idx="1">
                  <c:v>11622.984799999997</c:v>
                </c:pt>
                <c:pt idx="2">
                  <c:v>11622.984799999997</c:v>
                </c:pt>
                <c:pt idx="3">
                  <c:v>11623.264799999997</c:v>
                </c:pt>
                <c:pt idx="4">
                  <c:v>11623.264799999997</c:v>
                </c:pt>
                <c:pt idx="5">
                  <c:v>11658.406799999995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0D-4DC0-A3DF-71286D468598}"/>
            </c:ext>
          </c:extLst>
        </c:ser>
        <c:ser>
          <c:idx val="13"/>
          <c:order val="13"/>
          <c:tx>
            <c:strRef>
              <c:f>'6'!$A$20</c:f>
              <c:strCache>
                <c:ptCount val="1"/>
                <c:pt idx="0">
                  <c:v>Zlínský kraj (ZLK)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'6'!$B$20:$M$20</c:f>
              <c:numCache>
                <c:formatCode>#\ ##0.0</c:formatCode>
                <c:ptCount val="12"/>
                <c:pt idx="0">
                  <c:v>1265.2026999999994</c:v>
                </c:pt>
                <c:pt idx="1">
                  <c:v>1264.4426999999994</c:v>
                </c:pt>
                <c:pt idx="2">
                  <c:v>1264.4426999999994</c:v>
                </c:pt>
                <c:pt idx="3">
                  <c:v>1265.7306999999994</c:v>
                </c:pt>
                <c:pt idx="4">
                  <c:v>1265.7306999999994</c:v>
                </c:pt>
                <c:pt idx="5">
                  <c:v>1265.5326999999995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0D-4DC0-A3DF-71286D46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549440"/>
        <c:axId val="235550976"/>
      </c:barChart>
      <c:catAx>
        <c:axId val="235549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5550976"/>
        <c:crosses val="autoZero"/>
        <c:auto val="1"/>
        <c:lblAlgn val="ctr"/>
        <c:lblOffset val="100"/>
        <c:noMultiLvlLbl val="0"/>
      </c:catAx>
      <c:valAx>
        <c:axId val="235550976"/>
        <c:scaling>
          <c:orientation val="minMax"/>
          <c:max val="4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549440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Spotřeba tepla podle sektorů národního hospodářství </a:t>
            </a:r>
            <a:r>
              <a:rPr lang="en-US" sz="1000">
                <a:solidFill>
                  <a:schemeClr val="tx2"/>
                </a:solidFill>
              </a:rPr>
              <a:t>(</a:t>
            </a:r>
            <a:r>
              <a:rPr lang="cs-CZ" sz="1000">
                <a:solidFill>
                  <a:schemeClr val="tx2"/>
                </a:solidFill>
              </a:rPr>
              <a:t>TJ</a:t>
            </a:r>
            <a:r>
              <a:rPr lang="en-US" sz="1000">
                <a:solidFill>
                  <a:schemeClr val="tx2"/>
                </a:solidFill>
              </a:rPr>
              <a:t>)</a:t>
            </a:r>
          </a:p>
        </c:rich>
      </c:tx>
      <c:layout>
        <c:manualLayout>
          <c:xMode val="edge"/>
          <c:yMode val="edge"/>
          <c:x val="9.5311695002577176E-4"/>
          <c:y val="2.2284129079501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'7.1'!$A$8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'7.1'!$B$8:$M$8</c:f>
              <c:numCache>
                <c:formatCode>#\ ##0.0</c:formatCode>
                <c:ptCount val="12"/>
                <c:pt idx="0">
                  <c:v>1845.989319</c:v>
                </c:pt>
                <c:pt idx="1">
                  <c:v>1773.5475069999993</c:v>
                </c:pt>
                <c:pt idx="2">
                  <c:v>1550.3732429999995</c:v>
                </c:pt>
                <c:pt idx="3">
                  <c:v>1074.0503370000004</c:v>
                </c:pt>
                <c:pt idx="4">
                  <c:v>924.59879700000056</c:v>
                </c:pt>
                <c:pt idx="5">
                  <c:v>771.55283200000031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B-49DE-A9FD-237786D95FC5}"/>
            </c:ext>
          </c:extLst>
        </c:ser>
        <c:ser>
          <c:idx val="1"/>
          <c:order val="1"/>
          <c:tx>
            <c:strRef>
              <c:f>'7.1'!$A$9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'7.1'!$B$9:$M$9</c:f>
              <c:numCache>
                <c:formatCode>#\ ##0.0</c:formatCode>
                <c:ptCount val="12"/>
                <c:pt idx="0">
                  <c:v>210.62015999999997</c:v>
                </c:pt>
                <c:pt idx="1">
                  <c:v>177.34187099999997</c:v>
                </c:pt>
                <c:pt idx="2">
                  <c:v>175.47149300000007</c:v>
                </c:pt>
                <c:pt idx="3">
                  <c:v>116.25877499999999</c:v>
                </c:pt>
                <c:pt idx="4">
                  <c:v>96.11501100000001</c:v>
                </c:pt>
                <c:pt idx="5">
                  <c:v>55.204116999999997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B-49DE-A9FD-237786D95FC5}"/>
            </c:ext>
          </c:extLst>
        </c:ser>
        <c:ser>
          <c:idx val="2"/>
          <c:order val="2"/>
          <c:tx>
            <c:strRef>
              <c:f>'7.1'!$A$10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'7.1'!$B$10:$M$10</c:f>
              <c:numCache>
                <c:formatCode>#\ ##0.0</c:formatCode>
                <c:ptCount val="12"/>
                <c:pt idx="0">
                  <c:v>98.404753999999997</c:v>
                </c:pt>
                <c:pt idx="1">
                  <c:v>94.896326999999971</c:v>
                </c:pt>
                <c:pt idx="2">
                  <c:v>72.756496000000013</c:v>
                </c:pt>
                <c:pt idx="3">
                  <c:v>47.163860999999997</c:v>
                </c:pt>
                <c:pt idx="4">
                  <c:v>21.786027999999995</c:v>
                </c:pt>
                <c:pt idx="5">
                  <c:v>9.924963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7B-49DE-A9FD-237786D95FC5}"/>
            </c:ext>
          </c:extLst>
        </c:ser>
        <c:ser>
          <c:idx val="3"/>
          <c:order val="3"/>
          <c:tx>
            <c:strRef>
              <c:f>'7.1'!$A$11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'7.1'!$B$11:$M$11</c:f>
              <c:numCache>
                <c:formatCode>#\ ##0.0</c:formatCode>
                <c:ptCount val="12"/>
                <c:pt idx="0">
                  <c:v>35.724074000000002</c:v>
                </c:pt>
                <c:pt idx="1">
                  <c:v>31.975754999999999</c:v>
                </c:pt>
                <c:pt idx="2">
                  <c:v>22.753672999999999</c:v>
                </c:pt>
                <c:pt idx="3">
                  <c:v>12.834142</c:v>
                </c:pt>
                <c:pt idx="4">
                  <c:v>8.0050699999999981</c:v>
                </c:pt>
                <c:pt idx="5">
                  <c:v>3.6970329999999998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7B-49DE-A9FD-237786D95FC5}"/>
            </c:ext>
          </c:extLst>
        </c:ser>
        <c:ser>
          <c:idx val="4"/>
          <c:order val="4"/>
          <c:tx>
            <c:strRef>
              <c:f>'7.1'!$A$12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'7.1'!$B$12:$M$12</c:f>
              <c:numCache>
                <c:formatCode>#\ ##0.0</c:formatCode>
                <c:ptCount val="12"/>
                <c:pt idx="0">
                  <c:v>64.452546000000012</c:v>
                </c:pt>
                <c:pt idx="1">
                  <c:v>66.221054999999978</c:v>
                </c:pt>
                <c:pt idx="2">
                  <c:v>62.568796999999989</c:v>
                </c:pt>
                <c:pt idx="3">
                  <c:v>42.101160999999998</c:v>
                </c:pt>
                <c:pt idx="4">
                  <c:v>31.488319999999995</c:v>
                </c:pt>
                <c:pt idx="5">
                  <c:v>19.665220000000001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7B-49DE-A9FD-237786D95FC5}"/>
            </c:ext>
          </c:extLst>
        </c:ser>
        <c:ser>
          <c:idx val="5"/>
          <c:order val="5"/>
          <c:tx>
            <c:strRef>
              <c:f>'7.1'!$A$13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'7.1'!$B$13:$M$13</c:f>
              <c:numCache>
                <c:formatCode>#\ ##0.0</c:formatCode>
                <c:ptCount val="12"/>
                <c:pt idx="0">
                  <c:v>5092.687761000002</c:v>
                </c:pt>
                <c:pt idx="1">
                  <c:v>4575.1678560000009</c:v>
                </c:pt>
                <c:pt idx="2">
                  <c:v>3358.0578630000009</c:v>
                </c:pt>
                <c:pt idx="3">
                  <c:v>2105.7624560000004</c:v>
                </c:pt>
                <c:pt idx="4">
                  <c:v>1748.322065999999</c:v>
                </c:pt>
                <c:pt idx="5">
                  <c:v>822.25645799999995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7B-49DE-A9FD-237786D95FC5}"/>
            </c:ext>
          </c:extLst>
        </c:ser>
        <c:ser>
          <c:idx val="6"/>
          <c:order val="6"/>
          <c:tx>
            <c:strRef>
              <c:f>'7.1'!$A$14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'7.1'!$B$14:$M$14</c:f>
              <c:numCache>
                <c:formatCode>#\ ##0.0</c:formatCode>
                <c:ptCount val="12"/>
                <c:pt idx="0">
                  <c:v>2664.3636110000016</c:v>
                </c:pt>
                <c:pt idx="1">
                  <c:v>2545.2064209999971</c:v>
                </c:pt>
                <c:pt idx="2">
                  <c:v>1918.1979579999991</c:v>
                </c:pt>
                <c:pt idx="3">
                  <c:v>1191.6942140000006</c:v>
                </c:pt>
                <c:pt idx="4">
                  <c:v>820.77649799999995</c:v>
                </c:pt>
                <c:pt idx="5">
                  <c:v>390.91652700000043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7B-49DE-A9FD-237786D95FC5}"/>
            </c:ext>
          </c:extLst>
        </c:ser>
        <c:ser>
          <c:idx val="7"/>
          <c:order val="7"/>
          <c:tx>
            <c:strRef>
              <c:f>'7.1'!$A$15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'7.1'!$B$15:$M$15</c:f>
              <c:numCache>
                <c:formatCode>#\ ##0.0</c:formatCode>
                <c:ptCount val="12"/>
                <c:pt idx="0">
                  <c:v>268.391256</c:v>
                </c:pt>
                <c:pt idx="1">
                  <c:v>238.45268999999993</c:v>
                </c:pt>
                <c:pt idx="2">
                  <c:v>175.23889699999995</c:v>
                </c:pt>
                <c:pt idx="3">
                  <c:v>102.71770800000002</c:v>
                </c:pt>
                <c:pt idx="4">
                  <c:v>72.675235999999984</c:v>
                </c:pt>
                <c:pt idx="5">
                  <c:v>36.005695999999993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7B-49DE-A9FD-237786D95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601280"/>
        <c:axId val="234820736"/>
      </c:barChart>
      <c:catAx>
        <c:axId val="2356012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4820736"/>
        <c:crosses val="autoZero"/>
        <c:auto val="1"/>
        <c:lblAlgn val="ctr"/>
        <c:lblOffset val="100"/>
        <c:noMultiLvlLbl val="0"/>
      </c:catAx>
      <c:valAx>
        <c:axId val="234820736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60128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1.0088566815436963E-3"/>
          <c:y val="0.91434267375625611"/>
          <c:w val="0.81491002466308415"/>
          <c:h val="6.337319716424222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20D-42CF-BCEA-16F4CB5B3DF0}"/>
            </c:ext>
          </c:extLst>
        </c:ser>
        <c:ser>
          <c:idx val="1"/>
          <c:order val="1"/>
          <c:tx>
            <c:strRef>
              <c:f>'7.1'!$O$9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20D-42CF-BCEA-16F4CB5B3DF0}"/>
            </c:ext>
          </c:extLst>
        </c:ser>
        <c:ser>
          <c:idx val="2"/>
          <c:order val="2"/>
          <c:tx>
            <c:strRef>
              <c:f>'7.1'!$O$10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20D-42CF-BCEA-16F4CB5B3DF0}"/>
            </c:ext>
          </c:extLst>
        </c:ser>
        <c:ser>
          <c:idx val="3"/>
          <c:order val="3"/>
          <c:tx>
            <c:strRef>
              <c:f>'7.1'!$O$11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20D-42CF-BCEA-16F4CB5B3DF0}"/>
            </c:ext>
          </c:extLst>
        </c:ser>
        <c:ser>
          <c:idx val="4"/>
          <c:order val="4"/>
          <c:tx>
            <c:strRef>
              <c:f>'7.1'!$O$12</c:f>
              <c:strCache>
                <c:ptCount val="1"/>
              </c:strCache>
            </c:strRef>
          </c:tx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20D-42CF-BCEA-16F4CB5B3DF0}"/>
            </c:ext>
          </c:extLst>
        </c:ser>
        <c:ser>
          <c:idx val="5"/>
          <c:order val="5"/>
          <c:tx>
            <c:strRef>
              <c:f>'7.1'!$O$13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20D-42CF-BCEA-16F4CB5B3DF0}"/>
            </c:ext>
          </c:extLst>
        </c:ser>
        <c:ser>
          <c:idx val="6"/>
          <c:order val="6"/>
          <c:tx>
            <c:strRef>
              <c:f>'7.1'!$O$14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20D-42CF-BCEA-16F4CB5B3DF0}"/>
            </c:ext>
          </c:extLst>
        </c:ser>
        <c:ser>
          <c:idx val="7"/>
          <c:order val="7"/>
          <c:tx>
            <c:strRef>
              <c:f>'7.1'!$O$15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'7.1'!$P$7</c:f>
              <c:numCache>
                <c:formatCode>General</c:formatCode>
                <c:ptCount val="1"/>
              </c:numCache>
            </c:numRef>
          </c:cat>
          <c:val>
            <c:numRef>
              <c:f>'7.1'!$P$15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20D-42CF-BCEA-16F4CB5B3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70272"/>
        <c:axId val="234871808"/>
      </c:barChart>
      <c:catAx>
        <c:axId val="23487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4871808"/>
        <c:crosses val="autoZero"/>
        <c:auto val="1"/>
        <c:lblAlgn val="ctr"/>
        <c:lblOffset val="100"/>
        <c:noMultiLvlLbl val="0"/>
      </c:catAx>
      <c:valAx>
        <c:axId val="234871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4870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Spotřeba tepla v krajích ČR podle sektorů národního hospodářství (TJ)</a:t>
            </a:r>
          </a:p>
        </c:rich>
      </c:tx>
      <c:layout>
        <c:manualLayout>
          <c:xMode val="edge"/>
          <c:yMode val="edge"/>
          <c:x val="1.1096921549336717E-4"/>
          <c:y val="2.66100816819936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612307810022749E-2"/>
          <c:y val="0.14640605169467286"/>
          <c:w val="0.54332795749197038"/>
          <c:h val="0.446600154160147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'7.2'!$B$5:$B$18</c:f>
              <c:numCache>
                <c:formatCode>#\ ##0.0</c:formatCode>
                <c:ptCount val="14"/>
                <c:pt idx="0">
                  <c:v>43.653151999999999</c:v>
                </c:pt>
                <c:pt idx="1">
                  <c:v>168.59899699999994</c:v>
                </c:pt>
                <c:pt idx="2">
                  <c:v>64.160544000000002</c:v>
                </c:pt>
                <c:pt idx="3">
                  <c:v>29.349714999999996</c:v>
                </c:pt>
                <c:pt idx="4">
                  <c:v>19.490852999999998</c:v>
                </c:pt>
                <c:pt idx="5">
                  <c:v>146.781316</c:v>
                </c:pt>
                <c:pt idx="6">
                  <c:v>24.87809</c:v>
                </c:pt>
                <c:pt idx="7">
                  <c:v>330.84811699999995</c:v>
                </c:pt>
                <c:pt idx="8">
                  <c:v>74.505693999999991</c:v>
                </c:pt>
                <c:pt idx="9">
                  <c:v>59.523595000000014</c:v>
                </c:pt>
                <c:pt idx="10">
                  <c:v>39.147227000000001</c:v>
                </c:pt>
                <c:pt idx="11">
                  <c:v>660.09942999999998</c:v>
                </c:pt>
                <c:pt idx="12">
                  <c:v>800.06728199999998</c:v>
                </c:pt>
                <c:pt idx="13">
                  <c:v>309.09795400000002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0-4BB7-8278-2B40CA1AB11C}"/>
            </c:ext>
          </c:extLst>
        </c:ser>
        <c:ser>
          <c:idx val="1"/>
          <c:order val="1"/>
          <c:tx>
            <c:strRef>
              <c:f>'7.2'!$C$3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'7.2'!$C$5:$C$18</c:f>
              <c:numCache>
                <c:formatCode>#\ ##0.0</c:formatCode>
                <c:ptCount val="14"/>
                <c:pt idx="0">
                  <c:v>51.502797999999991</c:v>
                </c:pt>
                <c:pt idx="1">
                  <c:v>5.2529440000000003</c:v>
                </c:pt>
                <c:pt idx="2">
                  <c:v>0.45386000000000004</c:v>
                </c:pt>
                <c:pt idx="3">
                  <c:v>16.159803</c:v>
                </c:pt>
                <c:pt idx="4">
                  <c:v>6.4022300000000003</c:v>
                </c:pt>
                <c:pt idx="5">
                  <c:v>1.4115500000000001</c:v>
                </c:pt>
                <c:pt idx="6">
                  <c:v>0.19600000000000001</c:v>
                </c:pt>
                <c:pt idx="7">
                  <c:v>118.55124200000002</c:v>
                </c:pt>
                <c:pt idx="8">
                  <c:v>2.0195689999999997</c:v>
                </c:pt>
                <c:pt idx="9">
                  <c:v>1.8180000000000001</c:v>
                </c:pt>
                <c:pt idx="10">
                  <c:v>0</c:v>
                </c:pt>
                <c:pt idx="11">
                  <c:v>0.43664999999999998</c:v>
                </c:pt>
                <c:pt idx="12">
                  <c:v>63.286137000000004</c:v>
                </c:pt>
                <c:pt idx="13">
                  <c:v>8.7120000000000003E-2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0-4BB7-8278-2B40CA1AB11C}"/>
            </c:ext>
          </c:extLst>
        </c:ser>
        <c:ser>
          <c:idx val="2"/>
          <c:order val="2"/>
          <c:tx>
            <c:strRef>
              <c:f>'7.2'!$D$3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'7.2'!$D$5:$D$18</c:f>
              <c:numCache>
                <c:formatCode>#\ ##0.0</c:formatCode>
                <c:ptCount val="14"/>
                <c:pt idx="0">
                  <c:v>36.127147999999998</c:v>
                </c:pt>
                <c:pt idx="1">
                  <c:v>4.4461339999999998</c:v>
                </c:pt>
                <c:pt idx="2">
                  <c:v>0.06</c:v>
                </c:pt>
                <c:pt idx="3">
                  <c:v>2.5620889999999998</c:v>
                </c:pt>
                <c:pt idx="4">
                  <c:v>0.22813999999999998</c:v>
                </c:pt>
                <c:pt idx="5">
                  <c:v>1.8554000000000002</c:v>
                </c:pt>
                <c:pt idx="6">
                  <c:v>0.79900000000000004</c:v>
                </c:pt>
                <c:pt idx="7">
                  <c:v>4.1370059999999995</c:v>
                </c:pt>
                <c:pt idx="8">
                  <c:v>8.5000000000000006E-2</c:v>
                </c:pt>
                <c:pt idx="9">
                  <c:v>6.0487999999999991</c:v>
                </c:pt>
                <c:pt idx="10">
                  <c:v>2.6154700000000002</c:v>
                </c:pt>
                <c:pt idx="11">
                  <c:v>3.0406000000000004</c:v>
                </c:pt>
                <c:pt idx="12">
                  <c:v>15.377054999999999</c:v>
                </c:pt>
                <c:pt idx="13">
                  <c:v>1.4930099999999999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0-4BB7-8278-2B40CA1AB11C}"/>
            </c:ext>
          </c:extLst>
        </c:ser>
        <c:ser>
          <c:idx val="3"/>
          <c:order val="3"/>
          <c:tx>
            <c:strRef>
              <c:f>'7.2'!$E$3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'7.2'!$E$5:$E$18</c:f>
              <c:numCache>
                <c:formatCode>#\ ##0.0</c:formatCode>
                <c:ptCount val="14"/>
                <c:pt idx="0">
                  <c:v>6.0726079999999998</c:v>
                </c:pt>
                <c:pt idx="1">
                  <c:v>0.90214500000000009</c:v>
                </c:pt>
                <c:pt idx="2">
                  <c:v>5.5029999999999996E-2</c:v>
                </c:pt>
                <c:pt idx="3">
                  <c:v>2.2326190000000001</c:v>
                </c:pt>
                <c:pt idx="4">
                  <c:v>0.39597000000000004</c:v>
                </c:pt>
                <c:pt idx="5">
                  <c:v>0.78500000000000003</c:v>
                </c:pt>
                <c:pt idx="6">
                  <c:v>0.193</c:v>
                </c:pt>
                <c:pt idx="7">
                  <c:v>6.9065570000000003</c:v>
                </c:pt>
                <c:pt idx="8">
                  <c:v>1.7214189999999998</c:v>
                </c:pt>
                <c:pt idx="9">
                  <c:v>3.2254570000000005</c:v>
                </c:pt>
                <c:pt idx="10">
                  <c:v>0.21890299999999999</c:v>
                </c:pt>
                <c:pt idx="11">
                  <c:v>8.8999999999999996E-2</c:v>
                </c:pt>
                <c:pt idx="12">
                  <c:v>0.69721600000000006</c:v>
                </c:pt>
                <c:pt idx="13">
                  <c:v>1.0413209999999999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0-4BB7-8278-2B40CA1AB11C}"/>
            </c:ext>
          </c:extLst>
        </c:ser>
        <c:ser>
          <c:idx val="4"/>
          <c:order val="4"/>
          <c:tx>
            <c:strRef>
              <c:f>'7.2'!$F$3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'7.2'!$F$5:$F$18</c:f>
              <c:numCache>
                <c:formatCode>#\ ##0.0</c:formatCode>
                <c:ptCount val="14"/>
                <c:pt idx="0">
                  <c:v>0.633884</c:v>
                </c:pt>
                <c:pt idx="1">
                  <c:v>4.0108680000000003</c:v>
                </c:pt>
                <c:pt idx="2">
                  <c:v>9.0917579999999987</c:v>
                </c:pt>
                <c:pt idx="3">
                  <c:v>0.66448000000000007</c:v>
                </c:pt>
                <c:pt idx="4">
                  <c:v>2.5087710000000003</c:v>
                </c:pt>
                <c:pt idx="5">
                  <c:v>0.11600000000000001</c:v>
                </c:pt>
                <c:pt idx="6">
                  <c:v>1.9342900000000001</c:v>
                </c:pt>
                <c:pt idx="7">
                  <c:v>7.6554710000000004</c:v>
                </c:pt>
                <c:pt idx="8">
                  <c:v>2.8148540000000004</c:v>
                </c:pt>
                <c:pt idx="9">
                  <c:v>11.835590000000002</c:v>
                </c:pt>
                <c:pt idx="10">
                  <c:v>6.0347430000000006</c:v>
                </c:pt>
                <c:pt idx="11">
                  <c:v>2.6601820000000003</c:v>
                </c:pt>
                <c:pt idx="12">
                  <c:v>40.701579999999993</c:v>
                </c:pt>
                <c:pt idx="13">
                  <c:v>2.5922299999999998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0-4BB7-8278-2B40CA1AB11C}"/>
            </c:ext>
          </c:extLst>
        </c:ser>
        <c:ser>
          <c:idx val="5"/>
          <c:order val="5"/>
          <c:tx>
            <c:strRef>
              <c:f>'7.2'!$G$3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'7.2'!$G$5:$G$18</c:f>
              <c:numCache>
                <c:formatCode>#\ ##0.0</c:formatCode>
                <c:ptCount val="14"/>
                <c:pt idx="0">
                  <c:v>731.86635899999999</c:v>
                </c:pt>
                <c:pt idx="1">
                  <c:v>294.3601339999999</c:v>
                </c:pt>
                <c:pt idx="2">
                  <c:v>354.31082799999984</c:v>
                </c:pt>
                <c:pt idx="3">
                  <c:v>297.84942500000005</c:v>
                </c:pt>
                <c:pt idx="4">
                  <c:v>131.31322800000001</c:v>
                </c:pt>
                <c:pt idx="5">
                  <c:v>201.87122100000005</c:v>
                </c:pt>
                <c:pt idx="6">
                  <c:v>143.30333100000004</c:v>
                </c:pt>
                <c:pt idx="7">
                  <c:v>766.86036199999967</c:v>
                </c:pt>
                <c:pt idx="8">
                  <c:v>207.37758099999999</c:v>
                </c:pt>
                <c:pt idx="9">
                  <c:v>172.70851500000001</c:v>
                </c:pt>
                <c:pt idx="10">
                  <c:v>279.13638099999991</c:v>
                </c:pt>
                <c:pt idx="11">
                  <c:v>355.63010000000003</c:v>
                </c:pt>
                <c:pt idx="12">
                  <c:v>562.04845099999989</c:v>
                </c:pt>
                <c:pt idx="13">
                  <c:v>177.70506400000002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F0-4BB7-8278-2B40CA1AB11C}"/>
            </c:ext>
          </c:extLst>
        </c:ser>
        <c:ser>
          <c:idx val="6"/>
          <c:order val="6"/>
          <c:tx>
            <c:strRef>
              <c:f>'7.2'!$H$3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'7.2'!$H$5:$H$18</c:f>
              <c:numCache>
                <c:formatCode>#\ ##0.0</c:formatCode>
                <c:ptCount val="14"/>
                <c:pt idx="0">
                  <c:v>660.55331699999999</c:v>
                </c:pt>
                <c:pt idx="1">
                  <c:v>138.11715000000001</c:v>
                </c:pt>
                <c:pt idx="2">
                  <c:v>92.717735000000005</c:v>
                </c:pt>
                <c:pt idx="3">
                  <c:v>107.245499</c:v>
                </c:pt>
                <c:pt idx="4">
                  <c:v>42.063447000000018</c:v>
                </c:pt>
                <c:pt idx="5">
                  <c:v>138.80885700000005</c:v>
                </c:pt>
                <c:pt idx="6">
                  <c:v>75.927666999999971</c:v>
                </c:pt>
                <c:pt idx="7">
                  <c:v>342.28536200000013</c:v>
                </c:pt>
                <c:pt idx="8">
                  <c:v>133.712479</c:v>
                </c:pt>
                <c:pt idx="9">
                  <c:v>95.179272999999995</c:v>
                </c:pt>
                <c:pt idx="10">
                  <c:v>153.66348400000001</c:v>
                </c:pt>
                <c:pt idx="11">
                  <c:v>137.950005</c:v>
                </c:pt>
                <c:pt idx="12">
                  <c:v>224.97055699999996</c:v>
                </c:pt>
                <c:pt idx="13">
                  <c:v>60.192406999999989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F0-4BB7-8278-2B40CA1AB11C}"/>
            </c:ext>
          </c:extLst>
        </c:ser>
        <c:ser>
          <c:idx val="7"/>
          <c:order val="7"/>
          <c:tx>
            <c:strRef>
              <c:f>'7.2'!$I$3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'7.2'!$I$5:$I$18</c:f>
              <c:numCache>
                <c:formatCode>#\ ##0.0</c:formatCode>
                <c:ptCount val="14"/>
                <c:pt idx="0">
                  <c:v>12.090145</c:v>
                </c:pt>
                <c:pt idx="1">
                  <c:v>14.843317000000003</c:v>
                </c:pt>
                <c:pt idx="2">
                  <c:v>100.31718999999998</c:v>
                </c:pt>
                <c:pt idx="3">
                  <c:v>19.590923</c:v>
                </c:pt>
                <c:pt idx="4">
                  <c:v>0.14741499999999999</c:v>
                </c:pt>
                <c:pt idx="5">
                  <c:v>8.7885209999999994</c:v>
                </c:pt>
                <c:pt idx="6">
                  <c:v>1.2684120000000001</c:v>
                </c:pt>
                <c:pt idx="7">
                  <c:v>6.1924599999999987</c:v>
                </c:pt>
                <c:pt idx="8">
                  <c:v>2.3718690000000002</c:v>
                </c:pt>
                <c:pt idx="9">
                  <c:v>19.157383999999997</c:v>
                </c:pt>
                <c:pt idx="10">
                  <c:v>1.5899000000000001</c:v>
                </c:pt>
                <c:pt idx="11">
                  <c:v>2.4924089999999994</c:v>
                </c:pt>
                <c:pt idx="12">
                  <c:v>22.407143999999995</c:v>
                </c:pt>
                <c:pt idx="13">
                  <c:v>0.14155099999999998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F0-4BB7-8278-2B40CA1A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4987904"/>
        <c:axId val="234989440"/>
      </c:barChart>
      <c:catAx>
        <c:axId val="23498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234989440"/>
        <c:crosses val="autoZero"/>
        <c:auto val="1"/>
        <c:lblAlgn val="ctr"/>
        <c:lblOffset val="100"/>
        <c:tickLblSkip val="1"/>
        <c:noMultiLvlLbl val="0"/>
      </c:catAx>
      <c:valAx>
        <c:axId val="234989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498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5802607748353847E-5"/>
          <c:y val="0.96114827631810973"/>
          <c:w val="0.76038085455043547"/>
          <c:h val="3.8851835715753971E-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tx2"/>
                </a:solidFill>
              </a:rPr>
              <a:t>Podíl</a:t>
            </a:r>
            <a:r>
              <a:rPr lang="cs-CZ" sz="1000" baseline="0">
                <a:solidFill>
                  <a:schemeClr val="tx2"/>
                </a:solidFill>
              </a:rPr>
              <a:t> jednotlivých sektorů národního hospodářství na spotřebě tepla v ČR</a:t>
            </a:r>
            <a:endParaRPr lang="cs-CZ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7.1662715632701277E-3"/>
          <c:y val="1.4608939117821381E-2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0-30B3-4FD4-A40A-943455922E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DE1F-4E2D-ADCB-21064F22A9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E1F-4E2D-ADCB-21064F22A9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2-DE1F-4E2D-ADCB-21064F22A93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E1F-4E2D-ADCB-21064F22A9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30B3-4FD4-A40A-943455922E4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2-30B3-4FD4-A40A-943455922E4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4-DE1F-4E2D-ADCB-21064F22A93E}"/>
              </c:ext>
            </c:extLst>
          </c:dPt>
          <c:dLbls>
            <c:dLbl>
              <c:idx val="2"/>
              <c:layout>
                <c:manualLayout>
                  <c:x val="6.4671944934883999E-2"/>
                  <c:y val="0.16947657916969761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DE1F-4E2D-ADCB-21064F22A93E}"/>
                </c:ext>
              </c:extLst>
            </c:dLbl>
            <c:dLbl>
              <c:idx val="3"/>
              <c:layout>
                <c:manualLayout>
                  <c:x val="-9.515078006487801E-2"/>
                  <c:y val="0.14736847156510813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DE1F-4E2D-ADCB-21064F22A93E}"/>
                </c:ext>
              </c:extLst>
            </c:dLbl>
            <c:dLbl>
              <c:idx val="4"/>
              <c:layout>
                <c:manualLayout>
                  <c:x val="-0.25396388087666516"/>
                  <c:y val="9.0931134067645095E-2"/>
                </c:manualLayout>
              </c:layout>
              <c:numFmt formatCode="0.0%" sourceLinked="0"/>
              <c:spPr>
                <a:ln>
                  <a:noFill/>
                </a:ln>
              </c:spPr>
              <c:txPr>
                <a:bodyPr wrap="square"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DE1F-4E2D-ADCB-21064F22A93E}"/>
                </c:ext>
              </c:extLst>
            </c:dLbl>
            <c:dLbl>
              <c:idx val="7"/>
              <c:layout>
                <c:manualLayout>
                  <c:x val="1.6740274597620244E-2"/>
                  <c:y val="-1.8065638675305195E-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F-4E2D-ADCB-21064F22A93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'7.2'!$B$3:$I$3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'7.2'!$B$4:$I$4</c:f>
              <c:numCache>
                <c:formatCode>#\ ##0.0</c:formatCode>
                <c:ptCount val="8"/>
                <c:pt idx="0">
                  <c:v>2770.2019659999996</c:v>
                </c:pt>
                <c:pt idx="1">
                  <c:v>267.57790300000005</c:v>
                </c:pt>
                <c:pt idx="2">
                  <c:v>78.874852000000004</c:v>
                </c:pt>
                <c:pt idx="3">
                  <c:v>24.536245000000005</c:v>
                </c:pt>
                <c:pt idx="4">
                  <c:v>93.254700999999983</c:v>
                </c:pt>
                <c:pt idx="5">
                  <c:v>4676.340979999999</c:v>
                </c:pt>
                <c:pt idx="6">
                  <c:v>2403.3872390000001</c:v>
                </c:pt>
                <c:pt idx="7">
                  <c:v>211.39864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1F-4E2D-ADCB-21064F22A93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0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>
                <a:solidFill>
                  <a:schemeClr val="accent1"/>
                </a:solidFill>
              </a:rPr>
              <a:t>Spotřeba tepla podle sektorů</a:t>
            </a:r>
            <a:r>
              <a:rPr lang="cs-CZ" sz="1000" baseline="0">
                <a:solidFill>
                  <a:schemeClr val="accent1"/>
                </a:solidFill>
              </a:rPr>
              <a:t> </a:t>
            </a:r>
            <a:r>
              <a:rPr lang="cs-CZ" sz="1000">
                <a:solidFill>
                  <a:schemeClr val="accent1"/>
                </a:solidFill>
              </a:rPr>
              <a:t>národního hospodářství (GJ)</a:t>
            </a:r>
          </a:p>
        </c:rich>
      </c:tx>
      <c:layout>
        <c:manualLayout>
          <c:xMode val="edge"/>
          <c:yMode val="edge"/>
          <c:x val="0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820074367818905E-2"/>
          <c:y val="0.29398174232186058"/>
          <c:w val="0.51041199091494682"/>
          <c:h val="0.4506633552472863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'8.1'!$A$28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('8.1'!$B$28,'8.1'!$D$28,'8.1'!$F$28)</c:f>
              <c:numCache>
                <c:formatCode>#\ ##0.0</c:formatCode>
                <c:ptCount val="3"/>
                <c:pt idx="0">
                  <c:v>22367.478999999999</c:v>
                </c:pt>
                <c:pt idx="1">
                  <c:v>13336.322</c:v>
                </c:pt>
                <c:pt idx="2">
                  <c:v>7949.3509999999997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8-41D7-B8C5-C615F4A0E720}"/>
            </c:ext>
          </c:extLst>
        </c:ser>
        <c:ser>
          <c:idx val="1"/>
          <c:order val="1"/>
          <c:tx>
            <c:strRef>
              <c:f>'8.1'!$A$29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('8.1'!$B$29,'8.1'!$D$29,'8.1'!$F$29)</c:f>
              <c:numCache>
                <c:formatCode>#\ ##0.0</c:formatCode>
                <c:ptCount val="3"/>
                <c:pt idx="0">
                  <c:v>23164.379999999997</c:v>
                </c:pt>
                <c:pt idx="1">
                  <c:v>16827.561999999998</c:v>
                </c:pt>
                <c:pt idx="2">
                  <c:v>11510.856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8-41D7-B8C5-C615F4A0E720}"/>
            </c:ext>
          </c:extLst>
        </c:ser>
        <c:ser>
          <c:idx val="2"/>
          <c:order val="2"/>
          <c:tx>
            <c:strRef>
              <c:f>'8.1'!$A$30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('8.1'!$B$30,'8.1'!$D$30,'8.1'!$F$30)</c:f>
              <c:numCache>
                <c:formatCode>#\ ##0.0</c:formatCode>
                <c:ptCount val="3"/>
                <c:pt idx="0">
                  <c:v>20079.280999999999</c:v>
                </c:pt>
                <c:pt idx="1">
                  <c:v>9339.768</c:v>
                </c:pt>
                <c:pt idx="2">
                  <c:v>6708.0990000000002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D8-41D7-B8C5-C615F4A0E720}"/>
            </c:ext>
          </c:extLst>
        </c:ser>
        <c:ser>
          <c:idx val="3"/>
          <c:order val="3"/>
          <c:tx>
            <c:strRef>
              <c:f>'8.1'!$A$31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('8.1'!$B$31,'8.1'!$D$31,'8.1'!$F$31)</c:f>
              <c:numCache>
                <c:formatCode>#\ ##0.0</c:formatCode>
                <c:ptCount val="3"/>
                <c:pt idx="0">
                  <c:v>2891.752</c:v>
                </c:pt>
                <c:pt idx="1">
                  <c:v>2024.2360000000001</c:v>
                </c:pt>
                <c:pt idx="2">
                  <c:v>1156.6199999999999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8-41D7-B8C5-C615F4A0E720}"/>
            </c:ext>
          </c:extLst>
        </c:ser>
        <c:ser>
          <c:idx val="4"/>
          <c:order val="4"/>
          <c:tx>
            <c:strRef>
              <c:f>'8.1'!$A$32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('8.1'!$B$32,'8.1'!$D$32,'8.1'!$F$32)</c:f>
              <c:numCache>
                <c:formatCode>#\ ##0.0</c:formatCode>
                <c:ptCount val="3"/>
                <c:pt idx="0">
                  <c:v>303.60500000000002</c:v>
                </c:pt>
                <c:pt idx="1">
                  <c:v>211.559</c:v>
                </c:pt>
                <c:pt idx="2">
                  <c:v>118.72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8-41D7-B8C5-C615F4A0E720}"/>
            </c:ext>
          </c:extLst>
        </c:ser>
        <c:ser>
          <c:idx val="5"/>
          <c:order val="5"/>
          <c:tx>
            <c:strRef>
              <c:f>'8.1'!$A$33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('8.1'!$B$33,'8.1'!$D$33,'8.1'!$F$33)</c:f>
              <c:numCache>
                <c:formatCode>#\ ##0.0</c:formatCode>
                <c:ptCount val="3"/>
                <c:pt idx="0">
                  <c:v>310214.98599999998</c:v>
                </c:pt>
                <c:pt idx="1">
                  <c:v>278611.27500000008</c:v>
                </c:pt>
                <c:pt idx="2">
                  <c:v>143040.09799999997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D8-41D7-B8C5-C615F4A0E720}"/>
            </c:ext>
          </c:extLst>
        </c:ser>
        <c:ser>
          <c:idx val="6"/>
          <c:order val="6"/>
          <c:tx>
            <c:strRef>
              <c:f>'8.1'!$A$34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('8.1'!$B$34,'8.1'!$D$34,'8.1'!$F$34)</c:f>
              <c:numCache>
                <c:formatCode>#\ ##0.0</c:formatCode>
                <c:ptCount val="3"/>
                <c:pt idx="0">
                  <c:v>334129.603</c:v>
                </c:pt>
                <c:pt idx="1">
                  <c:v>205063.89100000003</c:v>
                </c:pt>
                <c:pt idx="2">
                  <c:v>121359.823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D8-41D7-B8C5-C615F4A0E720}"/>
            </c:ext>
          </c:extLst>
        </c:ser>
        <c:ser>
          <c:idx val="7"/>
          <c:order val="7"/>
          <c:tx>
            <c:strRef>
              <c:f>'8.1'!$A$35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('8.1'!$B$35,'8.1'!$D$35,'8.1'!$F$35)</c:f>
              <c:numCache>
                <c:formatCode>#\ ##0.0</c:formatCode>
                <c:ptCount val="3"/>
                <c:pt idx="0">
                  <c:v>6334.6550000000007</c:v>
                </c:pt>
                <c:pt idx="1">
                  <c:v>3753.2950000000001</c:v>
                </c:pt>
                <c:pt idx="2">
                  <c:v>2002.1949999999999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D8-41D7-B8C5-C615F4A0E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3661952"/>
        <c:axId val="233663488"/>
      </c:barChart>
      <c:catAx>
        <c:axId val="23366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663488"/>
        <c:crosses val="autoZero"/>
        <c:auto val="1"/>
        <c:lblAlgn val="ctr"/>
        <c:lblOffset val="100"/>
        <c:noMultiLvlLbl val="0"/>
      </c:catAx>
      <c:valAx>
        <c:axId val="233663488"/>
        <c:scaling>
          <c:orientation val="minMax"/>
          <c:max val="8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3661952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2920909316302894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74699701625241E-2"/>
          <c:y val="0.17364373640247927"/>
          <c:w val="0.86679862645627792"/>
          <c:h val="0.239236550052233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'8.1'!$A$38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'8.1'!$B$38</c:f>
              <c:numCache>
                <c:formatCode>0.0%</c:formatCode>
                <c:ptCount val="1"/>
                <c:pt idx="0">
                  <c:v>4.0879620460755918E-2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D8-4483-98D6-699F0B52D202}"/>
            </c:ext>
          </c:extLst>
        </c:ser>
        <c:ser>
          <c:idx val="1"/>
          <c:order val="1"/>
          <c:tx>
            <c:strRef>
              <c:f>'8.1'!$A$39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'8.1'!$B$39</c:f>
              <c:numCache>
                <c:formatCode>0.0%</c:formatCode>
                <c:ptCount val="1"/>
                <c:pt idx="0">
                  <c:v>3.2480209684554985E-2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D8-4483-98D6-699F0B52D202}"/>
            </c:ext>
          </c:extLst>
        </c:ser>
        <c:ser>
          <c:idx val="2"/>
          <c:order val="2"/>
          <c:tx>
            <c:strRef>
              <c:f>'8.1'!$A$40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'8.1'!$B$40</c:f>
              <c:numCache>
                <c:formatCode>0.0%</c:formatCode>
                <c:ptCount val="1"/>
                <c:pt idx="0">
                  <c:v>5.0910749897840758E-2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D8-4483-98D6-699F0B52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438464"/>
        <c:axId val="237440000"/>
      </c:barChart>
      <c:catAx>
        <c:axId val="237438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37440000"/>
        <c:crosses val="autoZero"/>
        <c:auto val="1"/>
        <c:lblAlgn val="ctr"/>
        <c:lblOffset val="100"/>
        <c:noMultiLvlLbl val="0"/>
      </c:catAx>
      <c:valAx>
        <c:axId val="23744000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43846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61791562040250336"/>
          <c:w val="0.48816888524113639"/>
          <c:h val="0.2968850877280495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'8.1'!$A$10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('8.1'!$B$10,'8.1'!$D$10,'8.1'!$F$10)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8-4EAE-BC86-D545F330926A}"/>
            </c:ext>
          </c:extLst>
        </c:ser>
        <c:ser>
          <c:idx val="1"/>
          <c:order val="1"/>
          <c:tx>
            <c:strRef>
              <c:f>'8.1'!$A$11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('8.1'!$B$11,'8.1'!$D$11,'8.1'!$F$11)</c:f>
              <c:numCache>
                <c:formatCode>#\ ##0.0</c:formatCode>
                <c:ptCount val="3"/>
                <c:pt idx="0">
                  <c:v>6206.59</c:v>
                </c:pt>
                <c:pt idx="1">
                  <c:v>6996.7759999999998</c:v>
                </c:pt>
                <c:pt idx="2">
                  <c:v>4948.1620000000003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8-4EAE-BC86-D545F330926A}"/>
            </c:ext>
          </c:extLst>
        </c:ser>
        <c:ser>
          <c:idx val="2"/>
          <c:order val="2"/>
          <c:tx>
            <c:strRef>
              <c:f>'8.1'!$A$12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('8.1'!$B$12,'8.1'!$D$12,'8.1'!$F$12)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8-4EAE-BC86-D545F330926A}"/>
            </c:ext>
          </c:extLst>
        </c:ser>
        <c:ser>
          <c:idx val="3"/>
          <c:order val="3"/>
          <c:tx>
            <c:strRef>
              <c:f>'8.1'!$A$13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('8.1'!$B$13,'8.1'!$D$13,'8.1'!$F$13)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8-4EAE-BC86-D545F330926A}"/>
            </c:ext>
          </c:extLst>
        </c:ser>
        <c:ser>
          <c:idx val="4"/>
          <c:order val="4"/>
          <c:tx>
            <c:strRef>
              <c:f>'8.1'!$A$14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('8.1'!$B$14,'8.1'!$D$14,'8.1'!$F$14)</c:f>
              <c:numCache>
                <c:formatCode>#\ ##0.0</c:formatCode>
                <c:ptCount val="3"/>
                <c:pt idx="0">
                  <c:v>2595.9</c:v>
                </c:pt>
                <c:pt idx="1">
                  <c:v>2796.3</c:v>
                </c:pt>
                <c:pt idx="2">
                  <c:v>4075.18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58-4EAE-BC86-D545F330926A}"/>
            </c:ext>
          </c:extLst>
        </c:ser>
        <c:ser>
          <c:idx val="5"/>
          <c:order val="5"/>
          <c:tx>
            <c:strRef>
              <c:f>'8.1'!$A$15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('8.1'!$B$15,'8.1'!$D$15,'8.1'!$F$15)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58-4EAE-BC86-D545F330926A}"/>
            </c:ext>
          </c:extLst>
        </c:ser>
        <c:ser>
          <c:idx val="6"/>
          <c:order val="6"/>
          <c:tx>
            <c:strRef>
              <c:f>'8.1'!$A$16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('8.1'!$B$16,'8.1'!$D$16,'8.1'!$F$16)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58-4EAE-BC86-D545F330926A}"/>
            </c:ext>
          </c:extLst>
        </c:ser>
        <c:ser>
          <c:idx val="7"/>
          <c:order val="7"/>
          <c:tx>
            <c:strRef>
              <c:f>'8.1'!$A$17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('8.1'!$B$17,'8.1'!$D$17,'8.1'!$F$17)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58-4EAE-BC86-D545F330926A}"/>
            </c:ext>
          </c:extLst>
        </c:ser>
        <c:ser>
          <c:idx val="8"/>
          <c:order val="8"/>
          <c:tx>
            <c:strRef>
              <c:f>'8.1'!$A$18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('8.1'!$B$18,'8.1'!$D$18,'8.1'!$F$18)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8-4EAE-BC86-D545F330926A}"/>
            </c:ext>
          </c:extLst>
        </c:ser>
        <c:ser>
          <c:idx val="9"/>
          <c:order val="9"/>
          <c:tx>
            <c:strRef>
              <c:f>'8.1'!$A$19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('8.1'!$B$19,'8.1'!$D$19,'8.1'!$F$19)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58-4EAE-BC86-D545F330926A}"/>
            </c:ext>
          </c:extLst>
        </c:ser>
        <c:ser>
          <c:idx val="10"/>
          <c:order val="10"/>
          <c:tx>
            <c:strRef>
              <c:f>'8.1'!$A$20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('8.1'!$B$20,'8.1'!$D$20,'8.1'!$F$20)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58-4EAE-BC86-D545F330926A}"/>
            </c:ext>
          </c:extLst>
        </c:ser>
        <c:ser>
          <c:idx val="11"/>
          <c:order val="11"/>
          <c:tx>
            <c:strRef>
              <c:f>'8.1'!$A$21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('8.1'!$B$21,'8.1'!$D$21,'8.1'!$F$21)</c:f>
              <c:numCache>
                <c:formatCode>#\ ##0.0</c:formatCode>
                <c:ptCount val="3"/>
                <c:pt idx="0">
                  <c:v>77695</c:v>
                </c:pt>
                <c:pt idx="1">
                  <c:v>61993</c:v>
                </c:pt>
                <c:pt idx="2">
                  <c:v>53741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58-4EAE-BC86-D545F330926A}"/>
            </c:ext>
          </c:extLst>
        </c:ser>
        <c:ser>
          <c:idx val="12"/>
          <c:order val="12"/>
          <c:tx>
            <c:strRef>
              <c:f>'8.1'!$A$22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('8.1'!$B$22,'8.1'!$D$22,'8.1'!$F$22)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58-4EAE-BC86-D545F330926A}"/>
            </c:ext>
          </c:extLst>
        </c:ser>
        <c:ser>
          <c:idx val="13"/>
          <c:order val="13"/>
          <c:tx>
            <c:strRef>
              <c:f>'8.1'!$A$23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('8.1'!$B$23,'8.1'!$D$23,'8.1'!$F$23)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D58-4EAE-BC86-D545F330926A}"/>
            </c:ext>
          </c:extLst>
        </c:ser>
        <c:ser>
          <c:idx val="14"/>
          <c:order val="14"/>
          <c:tx>
            <c:strRef>
              <c:f>'8.1'!$A$24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('8.1'!$B$24,'8.1'!$D$24,'8.1'!$F$24)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D58-4EAE-BC86-D545F330926A}"/>
            </c:ext>
          </c:extLst>
        </c:ser>
        <c:ser>
          <c:idx val="15"/>
          <c:order val="15"/>
          <c:tx>
            <c:strRef>
              <c:f>'8.1'!$A$25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'8.1'!$C$38:$E$38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('8.1'!$B$25,'8.1'!$D$25,'8.1'!$F$25)</c:f>
              <c:numCache>
                <c:formatCode>#\ ##0.0</c:formatCode>
                <c:ptCount val="3"/>
                <c:pt idx="0">
                  <c:v>185111.72899999999</c:v>
                </c:pt>
                <c:pt idx="1">
                  <c:v>135599.21100000001</c:v>
                </c:pt>
                <c:pt idx="2">
                  <c:v>91244.862999999998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D58-4EAE-BC86-D545F330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7528576"/>
        <c:axId val="237530112"/>
      </c:barChart>
      <c:catAx>
        <c:axId val="2375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30112"/>
        <c:crosses val="autoZero"/>
        <c:auto val="1"/>
        <c:lblAlgn val="ctr"/>
        <c:lblOffset val="100"/>
        <c:noMultiLvlLbl val="0"/>
      </c:catAx>
      <c:valAx>
        <c:axId val="237530112"/>
        <c:scaling>
          <c:orientation val="minMax"/>
          <c:max val="80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28576"/>
        <c:crosses val="autoZero"/>
        <c:crossBetween val="between"/>
        <c:majorUnit val="2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6018-455D-B5F6-7403F9F44D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6018-455D-B5F6-7403F9F44D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6018-455D-B5F6-7403F9F44D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018-455D-B5F6-7403F9F44D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6018-455D-B5F6-7403F9F44D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6018-455D-B5F6-7403F9F44D1B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018-455D-B5F6-7403F9F44D1B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460E-4CF6-B3D5-472A3D958B04}"/>
              </c:ext>
            </c:extLst>
          </c:dPt>
          <c:cat>
            <c:numRef>
              <c:f>'8.1'!$O$28:$O$35</c:f>
              <c:numCache>
                <c:formatCode>#\ ##0.0</c:formatCode>
                <c:ptCount val="8"/>
              </c:numCache>
            </c:numRef>
          </c:cat>
          <c:val>
            <c:numRef>
              <c:f>'8.1'!$J$28:$J$35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460E-4CF6-B3D5-472A3D958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rgbClr val="23306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E16-49E5-91AD-8891FEFD71A2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rgbClr val="59638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E16-49E5-91AD-8891FEFD71A2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rgbClr val="9196B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E16-49E5-91AD-8891FEFD71A2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rgbClr val="C7CCD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E16-49E5-91AD-8891FEFD71A2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E16-49E5-91AD-8891FEFD71A2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rgbClr val="E86159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E16-49E5-91AD-8891FEFD71A2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E16-49E5-91AD-8891FEFD71A2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E16-49E5-91AD-8891FEFD71A2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rgbClr val="00000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E16-49E5-91AD-8891FEFD71A2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E16-49E5-91AD-8891FEFD71A2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E16-49E5-91AD-8891FEFD71A2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E16-49E5-91AD-8891FEFD71A2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BE16-49E5-91AD-8891FEFD71A2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BE16-49E5-91AD-8891FEFD71A2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rgbClr val="596387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BE16-49E5-91AD-8891FEFD71A2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rgbClr val="E86159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BE16-49E5-91AD-8891FEFD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7490589711417819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3165-46A2-B497-197BA76EAA1E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3165-46A2-B497-197BA76EAA1E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3165-46A2-B497-197BA76EAA1E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3165-46A2-B497-197BA76EAA1E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3165-46A2-B497-197BA76EAA1E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3165-46A2-B497-197BA76EAA1E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3165-46A2-B497-197BA76EAA1E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3165-46A2-B497-197BA76EAA1E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3165-46A2-B497-197BA76EAA1E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3165-46A2-B497-197BA76EAA1E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3165-46A2-B497-197BA76EAA1E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3165-46A2-B497-197BA76EAA1E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3165-46A2-B497-197BA76EAA1E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3165-46A2-B497-197BA76EAA1E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3165-46A2-B497-197BA76EAA1E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3165-46A2-B497-197BA76EA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635193169251170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cs-CZ" sz="1000" b="1" i="0" u="none" strike="noStrike" baseline="0">
                <a:solidFill>
                  <a:schemeClr val="accent1"/>
                </a:solidFill>
                <a:effectLst/>
              </a:rPr>
              <a:t>Spotřeba tepla podle </a:t>
            </a:r>
            <a:r>
              <a:rPr lang="cs-CZ" sz="1000">
                <a:solidFill>
                  <a:schemeClr val="accent1"/>
                </a:solidFill>
              </a:rPr>
              <a:t>sektorů</a:t>
            </a:r>
            <a:r>
              <a:rPr lang="cs-CZ" sz="1000" baseline="0">
                <a:solidFill>
                  <a:schemeClr val="accent1"/>
                </a:solidFill>
              </a:rPr>
              <a:t> národního hospodářství</a:t>
            </a:r>
            <a:r>
              <a:rPr lang="cs-CZ" sz="1000">
                <a:solidFill>
                  <a:schemeClr val="accent1"/>
                </a:solidFill>
              </a:rPr>
              <a:t> (GJ)</a:t>
            </a:r>
          </a:p>
        </c:rich>
      </c:tx>
      <c:layout>
        <c:manualLayout>
          <c:xMode val="edge"/>
          <c:yMode val="edge"/>
          <c:x val="1.7757619224394721E-3"/>
          <c:y val="1.52075774448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6396915284765"/>
          <c:y val="0.19336032580947746"/>
          <c:w val="0.6700337575744868"/>
          <c:h val="0.593650539714123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'8.2'!$A$27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('8.2'!$B$27,'8.2'!$D$27,'8.2'!$F$27)</c:f>
              <c:numCache>
                <c:formatCode>#\ ##0.0</c:formatCode>
                <c:ptCount val="3"/>
                <c:pt idx="0">
                  <c:v>64274.077000000005</c:v>
                </c:pt>
                <c:pt idx="1">
                  <c:v>57582.021000000001</c:v>
                </c:pt>
                <c:pt idx="2">
                  <c:v>46742.899000000005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0-4BC3-86BF-1A83C982E45A}"/>
            </c:ext>
          </c:extLst>
        </c:ser>
        <c:ser>
          <c:idx val="1"/>
          <c:order val="1"/>
          <c:tx>
            <c:strRef>
              <c:f>'8.2'!$A$28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('8.2'!$B$28,'8.2'!$D$28,'8.2'!$F$28)</c:f>
              <c:numCache>
                <c:formatCode>#\ ##0.0</c:formatCode>
                <c:ptCount val="3"/>
                <c:pt idx="0">
                  <c:v>2544.2139999999999</c:v>
                </c:pt>
                <c:pt idx="1">
                  <c:v>1630.3</c:v>
                </c:pt>
                <c:pt idx="2">
                  <c:v>1078.4299999999998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0-4BC3-86BF-1A83C982E45A}"/>
            </c:ext>
          </c:extLst>
        </c:ser>
        <c:ser>
          <c:idx val="2"/>
          <c:order val="2"/>
          <c:tx>
            <c:strRef>
              <c:f>'8.2'!$A$29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('8.2'!$B$29,'8.2'!$D$29,'8.2'!$F$29)</c:f>
              <c:numCache>
                <c:formatCode>#\ ##0.0</c:formatCode>
                <c:ptCount val="3"/>
                <c:pt idx="0">
                  <c:v>2910.8389999999999</c:v>
                </c:pt>
                <c:pt idx="1">
                  <c:v>1196.364</c:v>
                </c:pt>
                <c:pt idx="2">
                  <c:v>338.93099999999998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0-4BC3-86BF-1A83C982E45A}"/>
            </c:ext>
          </c:extLst>
        </c:ser>
        <c:ser>
          <c:idx val="3"/>
          <c:order val="3"/>
          <c:tx>
            <c:strRef>
              <c:f>'8.2'!$A$30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('8.2'!$B$30,'8.2'!$D$30,'8.2'!$F$30)</c:f>
              <c:numCache>
                <c:formatCode>#\ ##0.0</c:formatCode>
                <c:ptCount val="3"/>
                <c:pt idx="0">
                  <c:v>500.90099999999995</c:v>
                </c:pt>
                <c:pt idx="1">
                  <c:v>257.80399999999997</c:v>
                </c:pt>
                <c:pt idx="2">
                  <c:v>143.44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0-4BC3-86BF-1A83C982E45A}"/>
            </c:ext>
          </c:extLst>
        </c:ser>
        <c:ser>
          <c:idx val="4"/>
          <c:order val="4"/>
          <c:tx>
            <c:strRef>
              <c:f>'8.2'!$A$31</c:f>
              <c:strCache>
                <c:ptCount val="1"/>
                <c:pt idx="0">
                  <c:v>Zemědělství a 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('8.2'!$B$31,'8.2'!$D$31,'8.2'!$F$31)</c:f>
              <c:numCache>
                <c:formatCode>#\ ##0.0</c:formatCode>
                <c:ptCount val="3"/>
                <c:pt idx="0">
                  <c:v>1779.951</c:v>
                </c:pt>
                <c:pt idx="1">
                  <c:v>1461.7840000000001</c:v>
                </c:pt>
                <c:pt idx="2">
                  <c:v>769.13300000000004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40-4BC3-86BF-1A83C982E45A}"/>
            </c:ext>
          </c:extLst>
        </c:ser>
        <c:ser>
          <c:idx val="5"/>
          <c:order val="5"/>
          <c:tx>
            <c:strRef>
              <c:f>'8.2'!$A$32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('8.2'!$B$32,'8.2'!$D$32,'8.2'!$F$32)</c:f>
              <c:numCache>
                <c:formatCode>#\ ##0.0</c:formatCode>
                <c:ptCount val="3"/>
                <c:pt idx="0">
                  <c:v>136862.37000000002</c:v>
                </c:pt>
                <c:pt idx="1">
                  <c:v>106741.31499999999</c:v>
                </c:pt>
                <c:pt idx="2">
                  <c:v>50756.449000000008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40-4BC3-86BF-1A83C982E45A}"/>
            </c:ext>
          </c:extLst>
        </c:ser>
        <c:ser>
          <c:idx val="6"/>
          <c:order val="6"/>
          <c:tx>
            <c:strRef>
              <c:f>'8.2'!$A$33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('8.2'!$B$33,'8.2'!$D$33,'8.2'!$F$33)</c:f>
              <c:numCache>
                <c:formatCode>#\ ##0.0</c:formatCode>
                <c:ptCount val="3"/>
                <c:pt idx="0">
                  <c:v>69084.368000000031</c:v>
                </c:pt>
                <c:pt idx="1">
                  <c:v>47843.262999999999</c:v>
                </c:pt>
                <c:pt idx="2">
                  <c:v>21189.518999999993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40-4BC3-86BF-1A83C982E45A}"/>
            </c:ext>
          </c:extLst>
        </c:ser>
        <c:ser>
          <c:idx val="7"/>
          <c:order val="7"/>
          <c:tx>
            <c:strRef>
              <c:f>'8.2'!$A$34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('8.2'!$B$34,'8.2'!$D$34,'8.2'!$F$34)</c:f>
              <c:numCache>
                <c:formatCode>#\ ##0.0</c:formatCode>
                <c:ptCount val="3"/>
                <c:pt idx="0">
                  <c:v>6773.8339999999998</c:v>
                </c:pt>
                <c:pt idx="1">
                  <c:v>5575.6649999999991</c:v>
                </c:pt>
                <c:pt idx="2">
                  <c:v>2493.8180000000002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40-4BC3-86BF-1A83C982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5759872"/>
        <c:axId val="235761664"/>
      </c:barChart>
      <c:catAx>
        <c:axId val="2357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5761664"/>
        <c:crosses val="autoZero"/>
        <c:auto val="1"/>
        <c:lblAlgn val="ctr"/>
        <c:lblOffset val="100"/>
        <c:noMultiLvlLbl val="0"/>
      </c:catAx>
      <c:valAx>
        <c:axId val="235761664"/>
        <c:scaling>
          <c:orientation val="minMax"/>
          <c:max val="3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5759872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>
                <a:solidFill>
                  <a:schemeClr val="tx2"/>
                </a:solidFill>
              </a:defRPr>
            </a:pPr>
            <a:r>
              <a:rPr lang="cs-CZ" sz="1000">
                <a:solidFill>
                  <a:schemeClr val="tx2"/>
                </a:solidFill>
              </a:rPr>
              <a:t>Podíl v ČR</a:t>
            </a:r>
          </a:p>
        </c:rich>
      </c:tx>
      <c:layout>
        <c:manualLayout>
          <c:xMode val="edge"/>
          <c:yMode val="edge"/>
          <c:x val="5.155300212880588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874699701625241E-2"/>
          <c:y val="0.24592026197143887"/>
          <c:w val="0.86679862645627792"/>
          <c:h val="0.2754368746505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'8.2'!$A$38</c:f>
              <c:strCache>
                <c:ptCount val="1"/>
                <c:pt idx="0">
                  <c:v>Instalovaný výkon</c:v>
                </c:pt>
              </c:strCache>
            </c:strRef>
          </c:tx>
          <c:invertIfNegative val="0"/>
          <c:val>
            <c:numRef>
              <c:f>'8.2'!$B$38</c:f>
              <c:numCache>
                <c:formatCode>0.0%</c:formatCode>
                <c:ptCount val="1"/>
                <c:pt idx="0">
                  <c:v>5.636143597569989E-2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F-469A-B30A-EE5A1B230C15}"/>
            </c:ext>
          </c:extLst>
        </c:ser>
        <c:ser>
          <c:idx val="1"/>
          <c:order val="1"/>
          <c:tx>
            <c:strRef>
              <c:f>'8.2'!$A$39</c:f>
              <c:strCache>
                <c:ptCount val="1"/>
                <c:pt idx="0">
                  <c:v>Výroba tepla brutto</c:v>
                </c:pt>
              </c:strCache>
            </c:strRef>
          </c:tx>
          <c:invertIfNegative val="0"/>
          <c:val>
            <c:numRef>
              <c:f>'8.2'!$B$39</c:f>
              <c:numCache>
                <c:formatCode>0.0%</c:formatCode>
                <c:ptCount val="1"/>
                <c:pt idx="0">
                  <c:v>4.4729358933159727E-2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F-469A-B30A-EE5A1B230C15}"/>
            </c:ext>
          </c:extLst>
        </c:ser>
        <c:ser>
          <c:idx val="2"/>
          <c:order val="2"/>
          <c:tx>
            <c:strRef>
              <c:f>'8.2'!$A$40</c:f>
              <c:strCache>
                <c:ptCount val="1"/>
                <c:pt idx="0">
                  <c:v>Dodávky tepla</c:v>
                </c:pt>
              </c:strCache>
            </c:strRef>
          </c:tx>
          <c:invertIfNegative val="0"/>
          <c:val>
            <c:numRef>
              <c:f>'8.2'!$B$40</c:f>
              <c:numCache>
                <c:formatCode>0.0%</c:formatCode>
                <c:ptCount val="1"/>
                <c:pt idx="0">
                  <c:v>5.349865626475947E-2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F-469A-B30A-EE5A1B23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92640"/>
        <c:axId val="237547520"/>
      </c:barChart>
      <c:catAx>
        <c:axId val="23579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237547520"/>
        <c:crosses val="autoZero"/>
        <c:auto val="1"/>
        <c:lblAlgn val="ctr"/>
        <c:lblOffset val="100"/>
        <c:noMultiLvlLbl val="0"/>
      </c:catAx>
      <c:valAx>
        <c:axId val="237547520"/>
        <c:scaling>
          <c:orientation val="minMax"/>
          <c:max val="0.30000000000000004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5792640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1.4071404916193386E-2"/>
          <c:y val="0.68323709536307975"/>
          <c:w val="0.55331546504569662"/>
          <c:h val="0.2509193131330318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7205388244365729"/>
          <c:y val="0.21908190047672613"/>
          <c:w val="0.34141910486533111"/>
          <c:h val="0.51561197707429429"/>
        </c:manualLayout>
      </c:layout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07AB-4CA6-AAA1-96A4B03D0D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07AB-4CA6-AAA1-96A4B03D0D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3-07AB-4CA6-AAA1-96A4B03D0D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07AB-4CA6-AAA1-96A4B03D0D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07AB-4CA6-AAA1-96A4B03D0D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6-07AB-4CA6-AAA1-96A4B03D0DB8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07AB-4CA6-AAA1-96A4B03D0DB8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155B-4D88-8DC4-E7B4C54CBE27}"/>
              </c:ext>
            </c:extLst>
          </c:dPt>
          <c:cat>
            <c:numRef>
              <c:f>'8.2'!$O$27:$O$34</c:f>
              <c:numCache>
                <c:formatCode>#\ ##0.0</c:formatCode>
                <c:ptCount val="8"/>
              </c:numCache>
            </c:numRef>
          </c:cat>
          <c:val>
            <c:numRef>
              <c:f>'8.2'!$J$27:$J$34</c:f>
              <c:numCache>
                <c:formatCode>0.0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155B-4D88-8DC4-E7B4C54CB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'4.1'!$O$8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55E-4FBD-9696-50200E1DB18A}"/>
            </c:ext>
          </c:extLst>
        </c:ser>
        <c:ser>
          <c:idx val="1"/>
          <c:order val="1"/>
          <c:tx>
            <c:strRef>
              <c:f>'4.1'!$O$9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55E-4FBD-9696-50200E1DB18A}"/>
            </c:ext>
          </c:extLst>
        </c:ser>
        <c:ser>
          <c:idx val="2"/>
          <c:order val="2"/>
          <c:tx>
            <c:strRef>
              <c:f>'4.1'!$O$10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55E-4FBD-9696-50200E1DB18A}"/>
            </c:ext>
          </c:extLst>
        </c:ser>
        <c:ser>
          <c:idx val="3"/>
          <c:order val="3"/>
          <c:tx>
            <c:strRef>
              <c:f>'4.1'!$O$11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55E-4FBD-9696-50200E1DB18A}"/>
            </c:ext>
          </c:extLst>
        </c:ser>
        <c:ser>
          <c:idx val="4"/>
          <c:order val="4"/>
          <c:tx>
            <c:strRef>
              <c:f>'4.1'!$O$12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55E-4FBD-9696-50200E1DB18A}"/>
            </c:ext>
          </c:extLst>
        </c:ser>
        <c:ser>
          <c:idx val="5"/>
          <c:order val="5"/>
          <c:tx>
            <c:strRef>
              <c:f>'4.1'!$O$13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55E-4FBD-9696-50200E1DB18A}"/>
            </c:ext>
          </c:extLst>
        </c:ser>
        <c:ser>
          <c:idx val="6"/>
          <c:order val="6"/>
          <c:tx>
            <c:strRef>
              <c:f>'4.1'!$O$14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'4.1'!$P$14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55E-4FBD-9696-50200E1DB18A}"/>
            </c:ext>
          </c:extLst>
        </c:ser>
        <c:ser>
          <c:idx val="7"/>
          <c:order val="7"/>
          <c:tx>
            <c:strRef>
              <c:f>'4.1'!$O$15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'4.1'!$P$15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55E-4FBD-9696-50200E1DB18A}"/>
            </c:ext>
          </c:extLst>
        </c:ser>
        <c:ser>
          <c:idx val="8"/>
          <c:order val="8"/>
          <c:tx>
            <c:strRef>
              <c:f>'4.1'!$O$16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'4.1'!$P$16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D55E-4FBD-9696-50200E1DB18A}"/>
            </c:ext>
          </c:extLst>
        </c:ser>
        <c:ser>
          <c:idx val="9"/>
          <c:order val="9"/>
          <c:tx>
            <c:strRef>
              <c:f>'4.1'!$O$17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'4.1'!$P$17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D55E-4FBD-9696-50200E1DB18A}"/>
            </c:ext>
          </c:extLst>
        </c:ser>
        <c:ser>
          <c:idx val="10"/>
          <c:order val="10"/>
          <c:tx>
            <c:strRef>
              <c:f>'4.1'!$O$18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'4.1'!$P$18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D55E-4FBD-9696-50200E1DB18A}"/>
            </c:ext>
          </c:extLst>
        </c:ser>
        <c:ser>
          <c:idx val="11"/>
          <c:order val="11"/>
          <c:tx>
            <c:strRef>
              <c:f>'4.1'!$O$19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'4.1'!$P$19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D55E-4FBD-9696-50200E1DB18A}"/>
            </c:ext>
          </c:extLst>
        </c:ser>
        <c:ser>
          <c:idx val="12"/>
          <c:order val="12"/>
          <c:tx>
            <c:strRef>
              <c:f>'4.1'!$O$20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'4.1'!$P$20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D55E-4FBD-9696-50200E1DB18A}"/>
            </c:ext>
          </c:extLst>
        </c:ser>
        <c:ser>
          <c:idx val="13"/>
          <c:order val="13"/>
          <c:tx>
            <c:strRef>
              <c:f>'4.1'!$O$21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'4.1'!$P$21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D55E-4FBD-9696-50200E1DB18A}"/>
            </c:ext>
          </c:extLst>
        </c:ser>
        <c:ser>
          <c:idx val="14"/>
          <c:order val="14"/>
          <c:tx>
            <c:strRef>
              <c:f>'4.1'!$O$22</c:f>
              <c:strCache>
                <c:ptCount val="1"/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'4.1'!$P$22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E-D55E-4FBD-9696-50200E1DB18A}"/>
            </c:ext>
          </c:extLst>
        </c:ser>
        <c:ser>
          <c:idx val="15"/>
          <c:order val="15"/>
          <c:tx>
            <c:strRef>
              <c:f>'4.1'!$O$23</c:f>
              <c:strCache>
                <c:ptCount val="1"/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numRef>
              <c:f>'4.1'!$P$7</c:f>
              <c:numCache>
                <c:formatCode>General</c:formatCode>
                <c:ptCount val="1"/>
              </c:numCache>
            </c:numRef>
          </c:cat>
          <c:val>
            <c:numRef>
              <c:f>'4.1'!$P$23</c:f>
              <c:numCache>
                <c:formatCode>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F-D55E-4FBD-9696-50200E1D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77120"/>
        <c:axId val="226678656"/>
      </c:barChart>
      <c:catAx>
        <c:axId val="22667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678656"/>
        <c:crosses val="autoZero"/>
        <c:auto val="1"/>
        <c:lblAlgn val="ctr"/>
        <c:lblOffset val="100"/>
        <c:noMultiLvlLbl val="0"/>
      </c:catAx>
      <c:valAx>
        <c:axId val="2266786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6677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Dodávky tepla podle paliv (GJ)</a:t>
            </a:r>
          </a:p>
        </c:rich>
      </c:tx>
      <c:layout>
        <c:manualLayout>
          <c:xMode val="edge"/>
          <c:yMode val="edge"/>
          <c:x val="1.1007654639433821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82066569355072"/>
          <c:y val="0.21212121212121213"/>
          <c:w val="0.79888516546397759"/>
          <c:h val="0.597575757575757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'8.2'!$A$10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('8.2'!$B$10,'8.2'!$D$10,'8.2'!$F$10)</c:f>
              <c:numCache>
                <c:formatCode>#\ ##0.0</c:formatCode>
                <c:ptCount val="3"/>
                <c:pt idx="0">
                  <c:v>135110.12000000002</c:v>
                </c:pt>
                <c:pt idx="1">
                  <c:v>97592.391999999978</c:v>
                </c:pt>
                <c:pt idx="2">
                  <c:v>64599.301999999996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C-4155-BD8C-161C194FEB34}"/>
            </c:ext>
          </c:extLst>
        </c:ser>
        <c:ser>
          <c:idx val="1"/>
          <c:order val="1"/>
          <c:tx>
            <c:strRef>
              <c:f>'8.2'!$A$11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('8.2'!$B$11,'8.2'!$D$11,'8.2'!$F$11)</c:f>
              <c:numCache>
                <c:formatCode>#\ ##0.0</c:formatCode>
                <c:ptCount val="3"/>
                <c:pt idx="0">
                  <c:v>7365.6769999999997</c:v>
                </c:pt>
                <c:pt idx="1">
                  <c:v>7001.2480000000005</c:v>
                </c:pt>
                <c:pt idx="2">
                  <c:v>6148.9349999999995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C-4155-BD8C-161C194FEB34}"/>
            </c:ext>
          </c:extLst>
        </c:ser>
        <c:ser>
          <c:idx val="2"/>
          <c:order val="2"/>
          <c:tx>
            <c:strRef>
              <c:f>'8.2'!$A$12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('8.2'!$B$12,'8.2'!$D$12,'8.2'!$F$12)</c:f>
              <c:numCache>
                <c:formatCode>#\ ##0.0</c:formatCode>
                <c:ptCount val="3"/>
                <c:pt idx="0">
                  <c:v>2914.81</c:v>
                </c:pt>
                <c:pt idx="1">
                  <c:v>0</c:v>
                </c:pt>
                <c:pt idx="2">
                  <c:v>924.53200000000004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C-4155-BD8C-161C194FEB34}"/>
            </c:ext>
          </c:extLst>
        </c:ser>
        <c:ser>
          <c:idx val="3"/>
          <c:order val="3"/>
          <c:tx>
            <c:strRef>
              <c:f>'8.2'!$A$13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('8.2'!$B$13,'8.2'!$D$13,'8.2'!$F$13)</c:f>
              <c:numCache>
                <c:formatCode>#\ ##0.0</c:formatCode>
                <c:ptCount val="3"/>
                <c:pt idx="0">
                  <c:v>30</c:v>
                </c:pt>
                <c:pt idx="1">
                  <c:v>32.299999999999997</c:v>
                </c:pt>
                <c:pt idx="2">
                  <c:v>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DC-4155-BD8C-161C194FEB34}"/>
            </c:ext>
          </c:extLst>
        </c:ser>
        <c:ser>
          <c:idx val="4"/>
          <c:order val="4"/>
          <c:tx>
            <c:strRef>
              <c:f>'8.2'!$A$14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('8.2'!$B$14,'8.2'!$D$14,'8.2'!$F$14)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C-4155-BD8C-161C194FEB34}"/>
            </c:ext>
          </c:extLst>
        </c:ser>
        <c:ser>
          <c:idx val="5"/>
          <c:order val="5"/>
          <c:tx>
            <c:strRef>
              <c:f>'8.2'!$A$15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('8.2'!$B$15,'8.2'!$D$15,'8.2'!$F$15)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DC-4155-BD8C-161C194FEB34}"/>
            </c:ext>
          </c:extLst>
        </c:ser>
        <c:ser>
          <c:idx val="6"/>
          <c:order val="6"/>
          <c:tx>
            <c:strRef>
              <c:f>'8.2'!$A$16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('8.2'!$B$16,'8.2'!$D$16,'8.2'!$F$16)</c:f>
              <c:numCache>
                <c:formatCode>#\ ##0.0</c:formatCode>
                <c:ptCount val="3"/>
                <c:pt idx="0">
                  <c:v>55749.065999999999</c:v>
                </c:pt>
                <c:pt idx="1">
                  <c:v>41955.71</c:v>
                </c:pt>
                <c:pt idx="2">
                  <c:v>4897.4650000000001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DC-4155-BD8C-161C194FEB34}"/>
            </c:ext>
          </c:extLst>
        </c:ser>
        <c:ser>
          <c:idx val="7"/>
          <c:order val="7"/>
          <c:tx>
            <c:strRef>
              <c:f>'8.2'!$A$17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('8.2'!$B$17,'8.2'!$D$17,'8.2'!$F$17)</c:f>
              <c:numCache>
                <c:formatCode>#\ ##0.0</c:formatCode>
                <c:ptCount val="3"/>
                <c:pt idx="0">
                  <c:v>62955.89</c:v>
                </c:pt>
                <c:pt idx="1">
                  <c:v>57762.65</c:v>
                </c:pt>
                <c:pt idx="2">
                  <c:v>31979.79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DC-4155-BD8C-161C194FEB34}"/>
            </c:ext>
          </c:extLst>
        </c:ser>
        <c:ser>
          <c:idx val="8"/>
          <c:order val="8"/>
          <c:tx>
            <c:strRef>
              <c:f>'8.2'!$A$18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('8.2'!$B$18,'8.2'!$D$18,'8.2'!$F$18)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DC-4155-BD8C-161C194FEB34}"/>
            </c:ext>
          </c:extLst>
        </c:ser>
        <c:ser>
          <c:idx val="9"/>
          <c:order val="9"/>
          <c:tx>
            <c:strRef>
              <c:f>'8.2'!$A$19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('8.2'!$B$19,'8.2'!$D$19,'8.2'!$F$19)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DC-4155-BD8C-161C194FEB34}"/>
            </c:ext>
          </c:extLst>
        </c:ser>
        <c:ser>
          <c:idx val="10"/>
          <c:order val="10"/>
          <c:tx>
            <c:strRef>
              <c:f>'8.2'!$A$20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('8.2'!$B$20,'8.2'!$D$20,'8.2'!$F$20)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DC-4155-BD8C-161C194FEB34}"/>
            </c:ext>
          </c:extLst>
        </c:ser>
        <c:ser>
          <c:idx val="11"/>
          <c:order val="11"/>
          <c:tx>
            <c:strRef>
              <c:f>'8.2'!$A$21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('8.2'!$B$21,'8.2'!$D$21,'8.2'!$F$21)</c:f>
              <c:numCache>
                <c:formatCode>#\ ##0.0</c:formatCode>
                <c:ptCount val="3"/>
                <c:pt idx="0">
                  <c:v>619.40800000000002</c:v>
                </c:pt>
                <c:pt idx="1">
                  <c:v>904.71100000000001</c:v>
                </c:pt>
                <c:pt idx="2">
                  <c:v>750.13800000000003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DC-4155-BD8C-161C194FEB34}"/>
            </c:ext>
          </c:extLst>
        </c:ser>
        <c:ser>
          <c:idx val="12"/>
          <c:order val="12"/>
          <c:tx>
            <c:strRef>
              <c:f>'8.2'!$A$22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('8.2'!$B$22,'8.2'!$D$22,'8.2'!$F$22)</c:f>
              <c:numCache>
                <c:formatCode>#\ ##0.0</c:formatCode>
                <c:ptCount val="3"/>
                <c:pt idx="0">
                  <c:v>53.366999999999997</c:v>
                </c:pt>
                <c:pt idx="1">
                  <c:v>42.941000000000003</c:v>
                </c:pt>
                <c:pt idx="2">
                  <c:v>19.693999999999999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DC-4155-BD8C-161C194FEB34}"/>
            </c:ext>
          </c:extLst>
        </c:ser>
        <c:ser>
          <c:idx val="13"/>
          <c:order val="13"/>
          <c:tx>
            <c:strRef>
              <c:f>'8.2'!$A$23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('8.2'!$B$23,'8.2'!$D$23,'8.2'!$F$23)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DC-4155-BD8C-161C194FEB34}"/>
            </c:ext>
          </c:extLst>
        </c:ser>
        <c:ser>
          <c:idx val="14"/>
          <c:order val="14"/>
          <c:tx>
            <c:strRef>
              <c:f>'8.2'!$A$24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('8.2'!$B$24,'8.2'!$D$24,'8.2'!$F$24)</c:f>
              <c:numCache>
                <c:formatCode>#\ ##0.0</c:formatCode>
                <c:ptCount val="3"/>
                <c:pt idx="0">
                  <c:v>2087.3420000000001</c:v>
                </c:pt>
                <c:pt idx="1">
                  <c:v>254.89800000000002</c:v>
                </c:pt>
                <c:pt idx="2">
                  <c:v>2000.153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DC-4155-BD8C-161C194FEB34}"/>
            </c:ext>
          </c:extLst>
        </c:ser>
        <c:ser>
          <c:idx val="15"/>
          <c:order val="15"/>
          <c:tx>
            <c:strRef>
              <c:f>'8.2'!$A$25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'8.2'!$C$38:$E$38</c:f>
              <c:strCache>
                <c:ptCount val="3"/>
                <c:pt idx="0">
                  <c:v>Duben</c:v>
                </c:pt>
                <c:pt idx="1">
                  <c:v>Květen</c:v>
                </c:pt>
                <c:pt idx="2">
                  <c:v>Červen</c:v>
                </c:pt>
              </c:strCache>
            </c:strRef>
          </c:cat>
          <c:val>
            <c:numRef>
              <c:f>('8.2'!$B$25,'8.2'!$D$25,'8.2'!$F$25)</c:f>
              <c:numCache>
                <c:formatCode>#\ ##0.0</c:formatCode>
                <c:ptCount val="3"/>
                <c:pt idx="0">
                  <c:v>33047.686000000002</c:v>
                </c:pt>
                <c:pt idx="1">
                  <c:v>28660.206999999999</c:v>
                </c:pt>
                <c:pt idx="2">
                  <c:v>19695.162000000004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DC-4155-BD8C-161C194FE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7528576"/>
        <c:axId val="237530112"/>
      </c:barChart>
      <c:catAx>
        <c:axId val="2375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30112"/>
        <c:crosses val="autoZero"/>
        <c:auto val="1"/>
        <c:lblAlgn val="ctr"/>
        <c:lblOffset val="100"/>
        <c:noMultiLvlLbl val="0"/>
      </c:catAx>
      <c:valAx>
        <c:axId val="237530112"/>
        <c:scaling>
          <c:orientation val="minMax"/>
          <c:max val="35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cs-CZ"/>
          </a:p>
        </c:txPr>
        <c:crossAx val="237528576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6C6-41AE-A3FE-BEAD1A7565F0}"/>
              </c:ext>
            </c:extLst>
          </c:dPt>
          <c:cat>
            <c:numRef>
              <c:f>'14.2'!$J$19:$J$26</c:f>
              <c:numCache>
                <c:formatCode>General</c:formatCode>
                <c:ptCount val="8"/>
              </c:numCache>
            </c:numRef>
          </c:cat>
          <c:val>
            <c:numRef>
              <c:f>'14.2'!$K$19:$K$26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86C6-41AE-A3FE-BEAD1A756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'14.2'!$H$19:$H$22</c:f>
              <c:numCache>
                <c:formatCode>0.0</c:formatCode>
                <c:ptCount val="4"/>
              </c:numCache>
            </c:numRef>
          </c:cat>
          <c:val>
            <c:numRef>
              <c:f>'14.2'!$I$19:$I$22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40A-450D-9AA7-B0C71B71C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51616"/>
        <c:axId val="237953408"/>
      </c:barChart>
      <c:catAx>
        <c:axId val="2379516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953408"/>
        <c:crosses val="autoZero"/>
        <c:auto val="1"/>
        <c:lblAlgn val="ctr"/>
        <c:lblOffset val="100"/>
        <c:noMultiLvlLbl val="0"/>
      </c:catAx>
      <c:valAx>
        <c:axId val="2379534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516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'14.2'!$H$31:$H$38</c:f>
              <c:numCache>
                <c:formatCode>General</c:formatCode>
                <c:ptCount val="8"/>
              </c:numCache>
            </c:numRef>
          </c:cat>
          <c:val>
            <c:numRef>
              <c:f>'14.2'!$I$31:$I$38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041-4E2A-B2DA-BC2D9EF31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82080"/>
        <c:axId val="237983616"/>
      </c:barChart>
      <c:catAx>
        <c:axId val="237982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983616"/>
        <c:crosses val="autoZero"/>
        <c:auto val="1"/>
        <c:lblAlgn val="ctr"/>
        <c:lblOffset val="100"/>
        <c:noMultiLvlLbl val="0"/>
      </c:catAx>
      <c:valAx>
        <c:axId val="2379836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820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BF63-4CB6-B87C-D59736B3174C}"/>
            </c:ext>
          </c:extLst>
        </c:ser>
        <c:ser>
          <c:idx val="1"/>
          <c:order val="1"/>
          <c:tx>
            <c:strRef>
              <c:f>'14.2'!$J$32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BF63-4CB6-B87C-D59736B3174C}"/>
            </c:ext>
          </c:extLst>
        </c:ser>
        <c:ser>
          <c:idx val="2"/>
          <c:order val="2"/>
          <c:tx>
            <c:strRef>
              <c:f>'14.2'!$J$33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BF63-4CB6-B87C-D59736B3174C}"/>
            </c:ext>
          </c:extLst>
        </c:ser>
        <c:ser>
          <c:idx val="3"/>
          <c:order val="3"/>
          <c:tx>
            <c:strRef>
              <c:f>'14.2'!$J$34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BF63-4CB6-B87C-D59736B3174C}"/>
            </c:ext>
          </c:extLst>
        </c:ser>
        <c:ser>
          <c:idx val="4"/>
          <c:order val="4"/>
          <c:tx>
            <c:strRef>
              <c:f>'14.2'!$J$35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BF63-4CB6-B87C-D59736B3174C}"/>
            </c:ext>
          </c:extLst>
        </c:ser>
        <c:ser>
          <c:idx val="5"/>
          <c:order val="5"/>
          <c:tx>
            <c:strRef>
              <c:f>'14.2'!$J$36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BF63-4CB6-B87C-D59736B3174C}"/>
            </c:ext>
          </c:extLst>
        </c:ser>
        <c:ser>
          <c:idx val="6"/>
          <c:order val="6"/>
          <c:tx>
            <c:strRef>
              <c:f>'14.2'!$J$37</c:f>
              <c:strCache>
                <c:ptCount val="1"/>
              </c:strCache>
            </c:strRef>
          </c:tx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BF63-4CB6-B87C-D59736B3174C}"/>
            </c:ext>
          </c:extLst>
        </c:ser>
        <c:ser>
          <c:idx val="7"/>
          <c:order val="7"/>
          <c:tx>
            <c:strRef>
              <c:f>'14.2'!$J$38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'14.2'!$K$30:$M$30</c:f>
              <c:numCache>
                <c:formatCode>General</c:formatCode>
                <c:ptCount val="3"/>
              </c:numCache>
            </c:numRef>
          </c:cat>
          <c:val>
            <c:numRef>
              <c:f>'14.2'!$K$38:$M$38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BF63-4CB6-B87C-D59736B31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024960"/>
        <c:axId val="239357952"/>
      </c:barChart>
      <c:catAx>
        <c:axId val="2380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57952"/>
        <c:crosses val="autoZero"/>
        <c:auto val="1"/>
        <c:lblAlgn val="ctr"/>
        <c:lblOffset val="100"/>
        <c:noMultiLvlLbl val="0"/>
      </c:catAx>
      <c:valAx>
        <c:axId val="239357952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0249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Podíl paliv na výrobě tepla brutto</a:t>
            </a:r>
          </a:p>
        </c:rich>
      </c:tx>
      <c:layout>
        <c:manualLayout>
          <c:xMode val="edge"/>
          <c:yMode val="edge"/>
          <c:x val="2.4144810606041896E-3"/>
          <c:y val="1.63993020870242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01905319802483"/>
          <c:y val="0.11730394890440396"/>
          <c:w val="0.76550208681263932"/>
          <c:h val="0.845620359401977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2D58-41CF-B8C3-A7EEB731B5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2D58-41CF-B8C3-A7EEB731B5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2D58-41CF-B8C3-A7EEB731B5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A-D1CC-4EE3-AE6B-71BF6A6E80D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B-D1CC-4EE3-AE6B-71BF6A6E80D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C-D1CC-4EE3-AE6B-71BF6A6E80D7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2D58-41CF-B8C3-A7EEB731B53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D-D1CC-4EE3-AE6B-71BF6A6E80D7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E-D1CC-4EE3-AE6B-71BF6A6E80D7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0A-546B-4CF4-BA66-24C6A2768B6A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0F-D1CC-4EE3-AE6B-71BF6A6E80D7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0B-546B-4CF4-BA66-24C6A2768B6A}"/>
              </c:ext>
            </c:extLst>
          </c:dPt>
          <c:dPt>
            <c:idx val="12"/>
            <c:bubble3D val="0"/>
            <c:spPr>
              <a:pattFill prst="ltUpDiag">
                <a:fgClr>
                  <a:schemeClr val="tx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C-546B-4CF4-BA66-24C6A2768B6A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0-D1CC-4EE3-AE6B-71BF6A6E80D7}"/>
              </c:ext>
            </c:extLst>
          </c:dPt>
          <c:dPt>
            <c:idx val="14"/>
            <c:bubble3D val="0"/>
            <c:spPr>
              <a:pattFill prst="ltUpDiag">
                <a:fgClr>
                  <a:schemeClr val="accent2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11-D1CC-4EE3-AE6B-71BF6A6E80D7}"/>
              </c:ext>
            </c:extLst>
          </c:dPt>
          <c:dPt>
            <c:idx val="15"/>
            <c:bubble3D val="0"/>
            <c:spPr>
              <a:pattFill prst="ltUpDiag">
                <a:fgClr>
                  <a:schemeClr val="accent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9-2D58-41CF-B8C3-A7EEB731B536}"/>
              </c:ext>
            </c:extLst>
          </c:dPt>
          <c:dLbls>
            <c:dLbl>
              <c:idx val="2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58-41CF-B8C3-A7EEB731B5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CC-4EE3-AE6B-71BF6A6E80D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CC-4EE3-AE6B-71BF6A6E80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CC-4EE3-AE6B-71BF6A6E80D7}"/>
                </c:ext>
              </c:extLst>
            </c:dLbl>
            <c:dLbl>
              <c:idx val="6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2D58-41CF-B8C3-A7EEB731B536}"/>
                </c:ext>
              </c:extLst>
            </c:dLbl>
            <c:dLbl>
              <c:idx val="7"/>
              <c:layout>
                <c:manualLayout>
                  <c:x val="-0.11665782375911866"/>
                  <c:y val="0.14133018075290149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CC-4EE3-AE6B-71BF6A6E80D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CC-4EE3-AE6B-71BF6A6E80D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CC-4EE3-AE6B-71BF6A6E80D7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546B-4CF4-BA66-24C6A2768B6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CC-4EE3-AE6B-71BF6A6E80D7}"/>
                </c:ext>
              </c:extLst>
            </c:dLbl>
            <c:dLbl>
              <c:idx val="14"/>
              <c:layout>
                <c:manualLayout>
                  <c:x val="-0.16797069543132448"/>
                  <c:y val="-3.219528153881614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CC-4EE3-AE6B-71BF6A6E80D7}"/>
                </c:ext>
              </c:extLst>
            </c:dLbl>
            <c:dLbl>
              <c:idx val="15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58-41CF-B8C3-A7EEB731B53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'4.1'!$A$25:$A$40</c:f>
              <c:strCache>
                <c:ptCount val="16"/>
                <c:pt idx="0">
                  <c:v>Biomasa</c:v>
                </c:pt>
                <c:pt idx="1">
                  <c:v>Bioplyn</c:v>
                </c:pt>
                <c:pt idx="2">
                  <c:v>Černé uhlí</c:v>
                </c:pt>
                <c:pt idx="3">
                  <c:v>Elektrická energie</c:v>
                </c:pt>
                <c:pt idx="4">
                  <c:v>Energie prostředí (tepelné čerpadlo)</c:v>
                </c:pt>
                <c:pt idx="5">
                  <c:v>Energie Slunce (solární kolektor)</c:v>
                </c:pt>
                <c:pt idx="6">
                  <c:v>Hnědé uhlí</c:v>
                </c:pt>
                <c:pt idx="7">
                  <c:v>Jaderné palivo</c:v>
                </c:pt>
                <c:pt idx="8">
                  <c:v>Koks</c:v>
                </c:pt>
                <c:pt idx="9">
                  <c:v>Odpadní teplo</c:v>
                </c:pt>
                <c:pt idx="10">
                  <c:v>Ostatní kapalná paliva</c:v>
                </c:pt>
                <c:pt idx="11">
                  <c:v>Ostatní pevná paliva</c:v>
                </c:pt>
                <c:pt idx="12">
                  <c:v>Ostatní plyny</c:v>
                </c:pt>
                <c:pt idx="13">
                  <c:v>Ostatní</c:v>
                </c:pt>
                <c:pt idx="14">
                  <c:v>Topné oleje</c:v>
                </c:pt>
                <c:pt idx="15">
                  <c:v>Zemní plyn</c:v>
                </c:pt>
              </c:strCache>
            </c:strRef>
          </c:cat>
          <c:val>
            <c:numRef>
              <c:f>'4.1'!$B$25:$B$40</c:f>
              <c:numCache>
                <c:formatCode>#\ ##0.0</c:formatCode>
                <c:ptCount val="16"/>
                <c:pt idx="0">
                  <c:v>6559.0679809999992</c:v>
                </c:pt>
                <c:pt idx="1">
                  <c:v>924.3749319999996</c:v>
                </c:pt>
                <c:pt idx="2">
                  <c:v>1163.618504</c:v>
                </c:pt>
                <c:pt idx="3">
                  <c:v>25.199502000000003</c:v>
                </c:pt>
                <c:pt idx="4">
                  <c:v>13.903575</c:v>
                </c:pt>
                <c:pt idx="5">
                  <c:v>0.44898299999999991</c:v>
                </c:pt>
                <c:pt idx="6">
                  <c:v>7957.4544340000011</c:v>
                </c:pt>
                <c:pt idx="7">
                  <c:v>282.40300000000002</c:v>
                </c:pt>
                <c:pt idx="8">
                  <c:v>0</c:v>
                </c:pt>
                <c:pt idx="9">
                  <c:v>1763.0666639999999</c:v>
                </c:pt>
                <c:pt idx="10">
                  <c:v>1.894658</c:v>
                </c:pt>
                <c:pt idx="11">
                  <c:v>1180.237067</c:v>
                </c:pt>
                <c:pt idx="12">
                  <c:v>1568.154493</c:v>
                </c:pt>
                <c:pt idx="13">
                  <c:v>0.17909999999999998</c:v>
                </c:pt>
                <c:pt idx="14">
                  <c:v>25.051045000000002</c:v>
                </c:pt>
                <c:pt idx="15">
                  <c:v>4455.1521559999983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58-41CF-B8C3-A7EEB731B53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'14.2'!$L$19:$L$26</c:f>
              <c:numCache>
                <c:formatCode>General</c:formatCode>
                <c:ptCount val="8"/>
              </c:numCache>
            </c:numRef>
          </c:cat>
          <c:val>
            <c:numRef>
              <c:f>'14.2'!$M$19:$M$26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1AB-41B7-ABDD-8E7EC0EC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87392"/>
        <c:axId val="239388928"/>
      </c:barChart>
      <c:catAx>
        <c:axId val="239387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88928"/>
        <c:crosses val="autoZero"/>
        <c:auto val="1"/>
        <c:lblAlgn val="ctr"/>
        <c:lblOffset val="100"/>
        <c:noMultiLvlLbl val="0"/>
      </c:catAx>
      <c:valAx>
        <c:axId val="239388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3873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064F-4F63-8439-5189DA88F5C3}"/>
              </c:ext>
            </c:extLst>
          </c:dPt>
          <c:cat>
            <c:numRef>
              <c:f>'14.3'!$J$19:$J$26</c:f>
              <c:numCache>
                <c:formatCode>General</c:formatCode>
                <c:ptCount val="8"/>
              </c:numCache>
            </c:numRef>
          </c:cat>
          <c:val>
            <c:numRef>
              <c:f>'14.3'!$K$19:$K$26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064F-4F63-8439-5189DA88F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'14.3'!$H$19:$H$22</c:f>
              <c:numCache>
                <c:formatCode>0.0</c:formatCode>
                <c:ptCount val="4"/>
              </c:numCache>
            </c:numRef>
          </c:cat>
          <c:val>
            <c:numRef>
              <c:f>'14.3'!$I$19:$I$22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C6E-4C87-B0B1-18623D096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731200"/>
        <c:axId val="237745280"/>
      </c:barChart>
      <c:catAx>
        <c:axId val="237731200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745280"/>
        <c:crosses val="autoZero"/>
        <c:auto val="1"/>
        <c:lblAlgn val="ctr"/>
        <c:lblOffset val="100"/>
        <c:noMultiLvlLbl val="0"/>
      </c:catAx>
      <c:valAx>
        <c:axId val="23774528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731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'14.3'!$H$31:$H$38</c:f>
              <c:numCache>
                <c:formatCode>General</c:formatCode>
                <c:ptCount val="8"/>
              </c:numCache>
            </c:numRef>
          </c:cat>
          <c:val>
            <c:numRef>
              <c:f>'14.3'!$I$31:$I$38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D1A1-44DC-B712-E20257FC3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74496"/>
        <c:axId val="239676032"/>
      </c:barChart>
      <c:catAx>
        <c:axId val="239674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76032"/>
        <c:crosses val="autoZero"/>
        <c:auto val="1"/>
        <c:lblAlgn val="ctr"/>
        <c:lblOffset val="100"/>
        <c:noMultiLvlLbl val="0"/>
      </c:catAx>
      <c:valAx>
        <c:axId val="2396760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744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5E00-4FCE-A12A-4B4C1DFBFB4B}"/>
            </c:ext>
          </c:extLst>
        </c:ser>
        <c:ser>
          <c:idx val="1"/>
          <c:order val="1"/>
          <c:tx>
            <c:strRef>
              <c:f>'14.3'!$J$32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5E00-4FCE-A12A-4B4C1DFBFB4B}"/>
            </c:ext>
          </c:extLst>
        </c:ser>
        <c:ser>
          <c:idx val="2"/>
          <c:order val="2"/>
          <c:tx>
            <c:strRef>
              <c:f>'14.3'!$J$33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5E00-4FCE-A12A-4B4C1DFBFB4B}"/>
            </c:ext>
          </c:extLst>
        </c:ser>
        <c:ser>
          <c:idx val="3"/>
          <c:order val="3"/>
          <c:tx>
            <c:strRef>
              <c:f>'14.3'!$J$34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5E00-4FCE-A12A-4B4C1DFBFB4B}"/>
            </c:ext>
          </c:extLst>
        </c:ser>
        <c:ser>
          <c:idx val="4"/>
          <c:order val="4"/>
          <c:tx>
            <c:strRef>
              <c:f>'14.3'!$J$35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5E00-4FCE-A12A-4B4C1DFBFB4B}"/>
            </c:ext>
          </c:extLst>
        </c:ser>
        <c:ser>
          <c:idx val="5"/>
          <c:order val="5"/>
          <c:tx>
            <c:strRef>
              <c:f>'14.3'!$J$36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5E00-4FCE-A12A-4B4C1DFBFB4B}"/>
            </c:ext>
          </c:extLst>
        </c:ser>
        <c:ser>
          <c:idx val="6"/>
          <c:order val="6"/>
          <c:tx>
            <c:strRef>
              <c:f>'14.3'!$J$37</c:f>
              <c:strCache>
                <c:ptCount val="1"/>
              </c:strCache>
            </c:strRef>
          </c:tx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5E00-4FCE-A12A-4B4C1DFBFB4B}"/>
            </c:ext>
          </c:extLst>
        </c:ser>
        <c:ser>
          <c:idx val="7"/>
          <c:order val="7"/>
          <c:tx>
            <c:strRef>
              <c:f>'14.3'!$J$38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'14.3'!$K$30:$M$30</c:f>
              <c:numCache>
                <c:formatCode>General</c:formatCode>
                <c:ptCount val="3"/>
              </c:numCache>
            </c:numRef>
          </c:cat>
          <c:val>
            <c:numRef>
              <c:f>'14.3'!$K$38:$M$38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5E00-4FCE-A12A-4B4C1DFB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725568"/>
        <c:axId val="239731456"/>
      </c:barChart>
      <c:catAx>
        <c:axId val="2397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731456"/>
        <c:crosses val="autoZero"/>
        <c:auto val="1"/>
        <c:lblAlgn val="ctr"/>
        <c:lblOffset val="100"/>
        <c:noMultiLvlLbl val="0"/>
      </c:catAx>
      <c:valAx>
        <c:axId val="239731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2556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'14.3'!$L$19:$L$26</c:f>
              <c:numCache>
                <c:formatCode>General</c:formatCode>
                <c:ptCount val="8"/>
              </c:numCache>
            </c:numRef>
          </c:cat>
          <c:val>
            <c:numRef>
              <c:f>'14.3'!$M$19:$M$26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C11-4650-B0ED-83934329E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769088"/>
        <c:axId val="239770624"/>
      </c:barChart>
      <c:catAx>
        <c:axId val="23976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770624"/>
        <c:crosses val="autoZero"/>
        <c:auto val="1"/>
        <c:lblAlgn val="ctr"/>
        <c:lblOffset val="100"/>
        <c:noMultiLvlLbl val="0"/>
      </c:catAx>
      <c:valAx>
        <c:axId val="239770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69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FD1-42E3-A09A-2EB65BD5C696}"/>
              </c:ext>
            </c:extLst>
          </c:dPt>
          <c:cat>
            <c:numRef>
              <c:f>'14.4'!$J$19:$J$26</c:f>
              <c:numCache>
                <c:formatCode>General</c:formatCode>
                <c:ptCount val="8"/>
              </c:numCache>
            </c:numRef>
          </c:cat>
          <c:val>
            <c:numRef>
              <c:f>'14.4'!$K$19:$K$26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AFD1-42E3-A09A-2EB65BD5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'14.4'!$H$19:$H$22</c:f>
              <c:numCache>
                <c:formatCode>0.0</c:formatCode>
                <c:ptCount val="4"/>
              </c:numCache>
            </c:numRef>
          </c:cat>
          <c:val>
            <c:numRef>
              <c:f>'14.4'!$I$19:$I$22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D38-4C24-8E59-BCB61900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21152"/>
        <c:axId val="239535232"/>
      </c:barChart>
      <c:catAx>
        <c:axId val="239521152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535232"/>
        <c:crosses val="autoZero"/>
        <c:auto val="1"/>
        <c:lblAlgn val="ctr"/>
        <c:lblOffset val="100"/>
        <c:noMultiLvlLbl val="0"/>
      </c:catAx>
      <c:valAx>
        <c:axId val="2395352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52115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'14.4'!$H$31:$H$38</c:f>
              <c:numCache>
                <c:formatCode>General</c:formatCode>
                <c:ptCount val="8"/>
              </c:numCache>
            </c:numRef>
          </c:cat>
          <c:val>
            <c:numRef>
              <c:f>'14.4'!$I$31:$I$38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E11-4256-AABF-09B2A480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51616"/>
        <c:axId val="239553152"/>
      </c:barChart>
      <c:catAx>
        <c:axId val="23955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553152"/>
        <c:crosses val="autoZero"/>
        <c:auto val="1"/>
        <c:lblAlgn val="ctr"/>
        <c:lblOffset val="100"/>
        <c:noMultiLvlLbl val="0"/>
      </c:catAx>
      <c:valAx>
        <c:axId val="2395531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5516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ED0F-482C-A2BD-14FF18E13774}"/>
            </c:ext>
          </c:extLst>
        </c:ser>
        <c:ser>
          <c:idx val="1"/>
          <c:order val="1"/>
          <c:tx>
            <c:strRef>
              <c:f>'14.4'!$J$32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ED0F-482C-A2BD-14FF18E13774}"/>
            </c:ext>
          </c:extLst>
        </c:ser>
        <c:ser>
          <c:idx val="2"/>
          <c:order val="2"/>
          <c:tx>
            <c:strRef>
              <c:f>'14.4'!$J$33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ED0F-482C-A2BD-14FF18E13774}"/>
            </c:ext>
          </c:extLst>
        </c:ser>
        <c:ser>
          <c:idx val="3"/>
          <c:order val="3"/>
          <c:tx>
            <c:strRef>
              <c:f>'14.4'!$J$34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ED0F-482C-A2BD-14FF18E13774}"/>
            </c:ext>
          </c:extLst>
        </c:ser>
        <c:ser>
          <c:idx val="4"/>
          <c:order val="4"/>
          <c:tx>
            <c:strRef>
              <c:f>'14.4'!$J$35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D0F-482C-A2BD-14FF18E13774}"/>
            </c:ext>
          </c:extLst>
        </c:ser>
        <c:ser>
          <c:idx val="5"/>
          <c:order val="5"/>
          <c:tx>
            <c:strRef>
              <c:f>'14.4'!$J$36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D0F-482C-A2BD-14FF18E13774}"/>
            </c:ext>
          </c:extLst>
        </c:ser>
        <c:ser>
          <c:idx val="6"/>
          <c:order val="6"/>
          <c:tx>
            <c:strRef>
              <c:f>'14.4'!$J$37</c:f>
              <c:strCache>
                <c:ptCount val="1"/>
              </c:strCache>
            </c:strRef>
          </c:tx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ED0F-482C-A2BD-14FF18E13774}"/>
            </c:ext>
          </c:extLst>
        </c:ser>
        <c:ser>
          <c:idx val="7"/>
          <c:order val="7"/>
          <c:tx>
            <c:strRef>
              <c:f>'14.4'!$J$38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'14.4'!$K$30:$M$30</c:f>
              <c:numCache>
                <c:formatCode>General</c:formatCode>
                <c:ptCount val="3"/>
              </c:numCache>
            </c:numRef>
          </c:cat>
          <c:val>
            <c:numRef>
              <c:f>'14.4'!$K$38:$M$38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ED0F-482C-A2BD-14FF18E13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619072"/>
        <c:axId val="239629056"/>
      </c:barChart>
      <c:catAx>
        <c:axId val="2396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29056"/>
        <c:crosses val="autoZero"/>
        <c:auto val="1"/>
        <c:lblAlgn val="ctr"/>
        <c:lblOffset val="100"/>
        <c:noMultiLvlLbl val="0"/>
      </c:catAx>
      <c:valAx>
        <c:axId val="2396290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19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>
                <a:solidFill>
                  <a:schemeClr val="tx2"/>
                </a:solidFill>
              </a:rPr>
              <a:t>Podíl </a:t>
            </a:r>
            <a:r>
              <a:rPr lang="cs-CZ" sz="1000">
                <a:solidFill>
                  <a:schemeClr val="tx2"/>
                </a:solidFill>
              </a:rPr>
              <a:t>krajů ČR na výrobě tepla brutto</a:t>
            </a:r>
            <a:endParaRPr lang="en-US" sz="100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1.8182001342337658E-2"/>
          <c:y val="6.328212203728262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36-8D3F-49FF-99F5-84FA02CAA9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35-8D3F-49FF-99F5-84FA02CAA9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34-8D3F-49FF-99F5-84FA02CAA9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33-8D3F-49FF-99F5-84FA02CAA9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32-8D3F-49FF-99F5-84FA02CAA9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0-70AB-453B-9F1F-CDB317E7DB5E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31-8D3F-49FF-99F5-84FA02CAA93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70AB-453B-9F1F-CDB317E7DB5E}"/>
              </c:ext>
            </c:extLst>
          </c:dPt>
          <c:dPt>
            <c:idx val="8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2-A88C-417D-8E14-13190C6E193A}"/>
              </c:ext>
            </c:extLst>
          </c:dPt>
          <c:dPt>
            <c:idx val="9"/>
            <c:bubble3D val="0"/>
            <c:spPr>
              <a:solidFill>
                <a:srgbClr val="646363"/>
              </a:solidFill>
            </c:spPr>
            <c:extLst>
              <c:ext xmlns:c16="http://schemas.microsoft.com/office/drawing/2014/chart" uri="{C3380CC4-5D6E-409C-BE32-E72D297353CC}">
                <c16:uniqueId val="{00000030-8D3F-49FF-99F5-84FA02CAA939}"/>
              </c:ext>
            </c:extLst>
          </c:dPt>
          <c:dPt>
            <c:idx val="10"/>
            <c:bubble3D val="0"/>
            <c:spPr>
              <a:solidFill>
                <a:srgbClr val="9D9D9C"/>
              </a:solidFill>
            </c:spPr>
            <c:extLst>
              <c:ext xmlns:c16="http://schemas.microsoft.com/office/drawing/2014/chart" uri="{C3380CC4-5D6E-409C-BE32-E72D297353CC}">
                <c16:uniqueId val="{0000002F-8D3F-49FF-99F5-84FA02CAA939}"/>
              </c:ext>
            </c:extLst>
          </c:dPt>
          <c:dPt>
            <c:idx val="11"/>
            <c:bubble3D val="0"/>
            <c:spPr>
              <a:solidFill>
                <a:srgbClr val="D0D0D0"/>
              </a:solidFill>
            </c:spPr>
            <c:extLst>
              <c:ext xmlns:c16="http://schemas.microsoft.com/office/drawing/2014/chart" uri="{C3380CC4-5D6E-409C-BE32-E72D297353CC}">
                <c16:uniqueId val="{0000002E-8D3F-49FF-99F5-84FA02CAA939}"/>
              </c:ext>
            </c:extLst>
          </c:dPt>
          <c:dPt>
            <c:idx val="12"/>
            <c:bubble3D val="0"/>
            <c:spPr>
              <a:pattFill prst="ltUpDiag">
                <a:fgClr>
                  <a:schemeClr val="accent1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D-8D3F-49FF-99F5-84FA02CAA939}"/>
              </c:ext>
            </c:extLst>
          </c:dPt>
          <c:dPt>
            <c:idx val="13"/>
            <c:bubble3D val="0"/>
            <c:spPr>
              <a:pattFill prst="ltUpDiag">
                <a:fgClr>
                  <a:schemeClr val="accent5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2C-8D3F-49FF-99F5-84FA02CAA939}"/>
              </c:ext>
            </c:extLst>
          </c:dPt>
          <c:dLbls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88C-417D-8E14-13190C6E193A}"/>
                </c:ext>
              </c:extLst>
            </c:dLbl>
            <c:dLbl>
              <c:idx val="12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2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2D-8D3F-49FF-99F5-84FA02CAA939}"/>
                </c:ext>
              </c:extLst>
            </c:dLbl>
            <c:dLbl>
              <c:idx val="13"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2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2C-8D3F-49FF-99F5-84FA02CAA939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'4.2'!$A$22:$A$35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'4.2'!$B$22:$B$35</c:f>
              <c:numCache>
                <c:formatCode>#\ ##0.0</c:formatCode>
                <c:ptCount val="14"/>
                <c:pt idx="0">
                  <c:v>841.89372899999978</c:v>
                </c:pt>
                <c:pt idx="1">
                  <c:v>1159.3942020000002</c:v>
                </c:pt>
                <c:pt idx="2">
                  <c:v>1140.5683090000002</c:v>
                </c:pt>
                <c:pt idx="3">
                  <c:v>1081.5456579999998</c:v>
                </c:pt>
                <c:pt idx="4">
                  <c:v>680.88948400000004</c:v>
                </c:pt>
                <c:pt idx="5">
                  <c:v>735.76827600000001</c:v>
                </c:pt>
                <c:pt idx="6">
                  <c:v>412.08476199999996</c:v>
                </c:pt>
                <c:pt idx="7">
                  <c:v>4857.2937839999986</c:v>
                </c:pt>
                <c:pt idx="8">
                  <c:v>1110.2325169999999</c:v>
                </c:pt>
                <c:pt idx="9">
                  <c:v>1078.0726979999997</c:v>
                </c:pt>
                <c:pt idx="10">
                  <c:v>943.87326900000005</c:v>
                </c:pt>
                <c:pt idx="11">
                  <c:v>3962.3029539999989</c:v>
                </c:pt>
                <c:pt idx="12">
                  <c:v>6669.6867110000012</c:v>
                </c:pt>
                <c:pt idx="13">
                  <c:v>1246.6044410000002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AB-453B-9F1F-CDB317E7DB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'14.4'!$L$19:$L$26</c:f>
              <c:numCache>
                <c:formatCode>General</c:formatCode>
                <c:ptCount val="8"/>
              </c:numCache>
            </c:numRef>
          </c:cat>
          <c:val>
            <c:numRef>
              <c:f>'14.4'!$M$19:$M$26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032-4E01-8319-2100C72C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46208"/>
        <c:axId val="239647744"/>
      </c:barChart>
      <c:catAx>
        <c:axId val="239646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647744"/>
        <c:crosses val="autoZero"/>
        <c:auto val="1"/>
        <c:lblAlgn val="ctr"/>
        <c:lblOffset val="100"/>
        <c:noMultiLvlLbl val="0"/>
      </c:catAx>
      <c:valAx>
        <c:axId val="2396477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46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DD01-4341-8E84-E98C8EC07ADE}"/>
              </c:ext>
            </c:extLst>
          </c:dPt>
          <c:cat>
            <c:numRef>
              <c:f>'14.5'!$J$19:$J$26</c:f>
              <c:numCache>
                <c:formatCode>General</c:formatCode>
                <c:ptCount val="8"/>
              </c:numCache>
            </c:numRef>
          </c:cat>
          <c:val>
            <c:numRef>
              <c:f>'14.5'!$K$19:$K$26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DD01-4341-8E84-E98C8EC07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'14.5'!$H$19:$H$22</c:f>
              <c:numCache>
                <c:formatCode>0.0</c:formatCode>
                <c:ptCount val="4"/>
              </c:numCache>
            </c:numRef>
          </c:cat>
          <c:val>
            <c:numRef>
              <c:f>'14.5'!$I$19:$I$22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C2F-4213-A774-7C0A38C65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074624"/>
        <c:axId val="226076160"/>
      </c:barChart>
      <c:catAx>
        <c:axId val="22607462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6076160"/>
        <c:crosses val="autoZero"/>
        <c:auto val="1"/>
        <c:lblAlgn val="ctr"/>
        <c:lblOffset val="100"/>
        <c:noMultiLvlLbl val="0"/>
      </c:catAx>
      <c:valAx>
        <c:axId val="2260761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607462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'14.5'!$H$31:$H$38</c:f>
              <c:numCache>
                <c:formatCode>General</c:formatCode>
                <c:ptCount val="8"/>
              </c:numCache>
            </c:numRef>
          </c:cat>
          <c:val>
            <c:numRef>
              <c:f>'14.5'!$I$31:$I$38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73DD-4BC7-8B22-ECCF7DFC7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805952"/>
        <c:axId val="239807488"/>
      </c:barChart>
      <c:catAx>
        <c:axId val="239805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807488"/>
        <c:crosses val="autoZero"/>
        <c:auto val="1"/>
        <c:lblAlgn val="ctr"/>
        <c:lblOffset val="100"/>
        <c:noMultiLvlLbl val="0"/>
      </c:catAx>
      <c:valAx>
        <c:axId val="2398074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8059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2800-4D3B-A173-467E32C29FDD}"/>
            </c:ext>
          </c:extLst>
        </c:ser>
        <c:ser>
          <c:idx val="1"/>
          <c:order val="1"/>
          <c:tx>
            <c:strRef>
              <c:f>'14.5'!$J$32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2800-4D3B-A173-467E32C29FDD}"/>
            </c:ext>
          </c:extLst>
        </c:ser>
        <c:ser>
          <c:idx val="2"/>
          <c:order val="2"/>
          <c:tx>
            <c:strRef>
              <c:f>'14.5'!$J$33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2800-4D3B-A173-467E32C29FDD}"/>
            </c:ext>
          </c:extLst>
        </c:ser>
        <c:ser>
          <c:idx val="3"/>
          <c:order val="3"/>
          <c:tx>
            <c:strRef>
              <c:f>'14.5'!$J$34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2800-4D3B-A173-467E32C29FDD}"/>
            </c:ext>
          </c:extLst>
        </c:ser>
        <c:ser>
          <c:idx val="4"/>
          <c:order val="4"/>
          <c:tx>
            <c:strRef>
              <c:f>'14.5'!$J$35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2800-4D3B-A173-467E32C29FDD}"/>
            </c:ext>
          </c:extLst>
        </c:ser>
        <c:ser>
          <c:idx val="5"/>
          <c:order val="5"/>
          <c:tx>
            <c:strRef>
              <c:f>'14.5'!$J$36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2800-4D3B-A173-467E32C29FDD}"/>
            </c:ext>
          </c:extLst>
        </c:ser>
        <c:ser>
          <c:idx val="6"/>
          <c:order val="6"/>
          <c:tx>
            <c:strRef>
              <c:f>'14.5'!$J$37</c:f>
              <c:strCache>
                <c:ptCount val="1"/>
              </c:strCache>
            </c:strRef>
          </c:tx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2800-4D3B-A173-467E32C29FDD}"/>
            </c:ext>
          </c:extLst>
        </c:ser>
        <c:ser>
          <c:idx val="7"/>
          <c:order val="7"/>
          <c:tx>
            <c:strRef>
              <c:f>'14.5'!$J$38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'14.5'!$K$30:$M$30</c:f>
              <c:numCache>
                <c:formatCode>General</c:formatCode>
                <c:ptCount val="3"/>
              </c:numCache>
            </c:numRef>
          </c:cat>
          <c:val>
            <c:numRef>
              <c:f>'14.5'!$K$38:$M$38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2800-4D3B-A173-467E32C29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173888"/>
        <c:axId val="273187968"/>
      </c:barChart>
      <c:catAx>
        <c:axId val="2731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187968"/>
        <c:crosses val="autoZero"/>
        <c:auto val="1"/>
        <c:lblAlgn val="ctr"/>
        <c:lblOffset val="100"/>
        <c:noMultiLvlLbl val="0"/>
      </c:catAx>
      <c:valAx>
        <c:axId val="273187968"/>
        <c:scaling>
          <c:orientation val="minMax"/>
          <c:max val="3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17388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'14.5'!$L$19:$L$26</c:f>
              <c:numCache>
                <c:formatCode>General</c:formatCode>
                <c:ptCount val="8"/>
              </c:numCache>
            </c:numRef>
          </c:cat>
          <c:val>
            <c:numRef>
              <c:f>'14.5'!$M$19:$M$26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5C21-4B22-BD3E-2E05E53F6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13312"/>
        <c:axId val="273214848"/>
      </c:barChart>
      <c:catAx>
        <c:axId val="273213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214848"/>
        <c:crosses val="autoZero"/>
        <c:auto val="1"/>
        <c:lblAlgn val="ctr"/>
        <c:lblOffset val="100"/>
        <c:noMultiLvlLbl val="0"/>
      </c:catAx>
      <c:valAx>
        <c:axId val="2732148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213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121-47DF-A066-939F8AF5BEA4}"/>
              </c:ext>
            </c:extLst>
          </c:dPt>
          <c:cat>
            <c:numRef>
              <c:f>'14.6'!$J$19:$J$26</c:f>
              <c:numCache>
                <c:formatCode>General</c:formatCode>
                <c:ptCount val="8"/>
              </c:numCache>
            </c:numRef>
          </c:cat>
          <c:val>
            <c:numRef>
              <c:f>'14.6'!$K$19:$K$26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121-47DF-A066-939F8AF5B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'14.6'!$H$19:$H$22</c:f>
              <c:numCache>
                <c:formatCode>0.0</c:formatCode>
                <c:ptCount val="4"/>
              </c:numCache>
            </c:numRef>
          </c:cat>
          <c:val>
            <c:numRef>
              <c:f>'14.6'!$I$19:$I$22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9049-4F71-88B4-02D8FD815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43584"/>
        <c:axId val="248645120"/>
      </c:barChart>
      <c:catAx>
        <c:axId val="248643584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8645120"/>
        <c:crosses val="autoZero"/>
        <c:auto val="1"/>
        <c:lblAlgn val="ctr"/>
        <c:lblOffset val="100"/>
        <c:noMultiLvlLbl val="0"/>
      </c:catAx>
      <c:valAx>
        <c:axId val="2486451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86435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'14.6'!$H$31:$H$38</c:f>
              <c:numCache>
                <c:formatCode>General</c:formatCode>
                <c:ptCount val="8"/>
              </c:numCache>
            </c:numRef>
          </c:cat>
          <c:val>
            <c:numRef>
              <c:f>'14.6'!$I$31:$I$38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4A7-4652-9AA5-5FA977427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57408"/>
        <c:axId val="248658944"/>
      </c:barChart>
      <c:catAx>
        <c:axId val="248657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8658944"/>
        <c:crosses val="autoZero"/>
        <c:auto val="1"/>
        <c:lblAlgn val="ctr"/>
        <c:lblOffset val="100"/>
        <c:noMultiLvlLbl val="0"/>
      </c:catAx>
      <c:valAx>
        <c:axId val="24865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865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A14-45F6-84A2-7B3CE5193F8B}"/>
            </c:ext>
          </c:extLst>
        </c:ser>
        <c:ser>
          <c:idx val="1"/>
          <c:order val="1"/>
          <c:tx>
            <c:strRef>
              <c:f>'14.6'!$J$32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A14-45F6-84A2-7B3CE5193F8B}"/>
            </c:ext>
          </c:extLst>
        </c:ser>
        <c:ser>
          <c:idx val="2"/>
          <c:order val="2"/>
          <c:tx>
            <c:strRef>
              <c:f>'14.6'!$J$33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A14-45F6-84A2-7B3CE5193F8B}"/>
            </c:ext>
          </c:extLst>
        </c:ser>
        <c:ser>
          <c:idx val="3"/>
          <c:order val="3"/>
          <c:tx>
            <c:strRef>
              <c:f>'14.6'!$J$34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A14-45F6-84A2-7B3CE5193F8B}"/>
            </c:ext>
          </c:extLst>
        </c:ser>
        <c:ser>
          <c:idx val="4"/>
          <c:order val="4"/>
          <c:tx>
            <c:strRef>
              <c:f>'14.6'!$J$35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A14-45F6-84A2-7B3CE5193F8B}"/>
            </c:ext>
          </c:extLst>
        </c:ser>
        <c:ser>
          <c:idx val="5"/>
          <c:order val="5"/>
          <c:tx>
            <c:strRef>
              <c:f>'14.6'!$J$36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A14-45F6-84A2-7B3CE5193F8B}"/>
            </c:ext>
          </c:extLst>
        </c:ser>
        <c:ser>
          <c:idx val="6"/>
          <c:order val="6"/>
          <c:tx>
            <c:strRef>
              <c:f>'14.6'!$J$37</c:f>
              <c:strCache>
                <c:ptCount val="1"/>
              </c:strCache>
            </c:strRef>
          </c:tx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A14-45F6-84A2-7B3CE5193F8B}"/>
            </c:ext>
          </c:extLst>
        </c:ser>
        <c:ser>
          <c:idx val="7"/>
          <c:order val="7"/>
          <c:tx>
            <c:strRef>
              <c:f>'14.6'!$J$38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'14.6'!$K$30:$M$30</c:f>
              <c:numCache>
                <c:formatCode>General</c:formatCode>
                <c:ptCount val="3"/>
              </c:numCache>
            </c:numRef>
          </c:cat>
          <c:val>
            <c:numRef>
              <c:f>'14.6'!$K$38:$M$38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A14-45F6-84A2-7B3CE5193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509760"/>
        <c:axId val="273523840"/>
      </c:barChart>
      <c:catAx>
        <c:axId val="2735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523840"/>
        <c:crosses val="autoZero"/>
        <c:auto val="1"/>
        <c:lblAlgn val="ctr"/>
        <c:lblOffset val="100"/>
        <c:noMultiLvlLbl val="0"/>
      </c:catAx>
      <c:valAx>
        <c:axId val="2735238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5097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'4.2'!$O$7</c:f>
              <c:strCache>
                <c:ptCount val="1"/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BCC-4B95-985B-10F246F75AF3}"/>
            </c:ext>
          </c:extLst>
        </c:ser>
        <c:ser>
          <c:idx val="1"/>
          <c:order val="1"/>
          <c:tx>
            <c:strRef>
              <c:f>'4.2'!$O$8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BCC-4B95-985B-10F246F75AF3}"/>
            </c:ext>
          </c:extLst>
        </c:ser>
        <c:ser>
          <c:idx val="2"/>
          <c:order val="2"/>
          <c:tx>
            <c:strRef>
              <c:f>'4.2'!$O$9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BCC-4B95-985B-10F246F75AF3}"/>
            </c:ext>
          </c:extLst>
        </c:ser>
        <c:ser>
          <c:idx val="3"/>
          <c:order val="3"/>
          <c:tx>
            <c:strRef>
              <c:f>'4.2'!$O$10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BCC-4B95-985B-10F246F75AF3}"/>
            </c:ext>
          </c:extLst>
        </c:ser>
        <c:ser>
          <c:idx val="4"/>
          <c:order val="4"/>
          <c:tx>
            <c:strRef>
              <c:f>'4.2'!$O$11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'4.2'!$P$11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BCC-4B95-985B-10F246F75AF3}"/>
            </c:ext>
          </c:extLst>
        </c:ser>
        <c:ser>
          <c:idx val="5"/>
          <c:order val="5"/>
          <c:tx>
            <c:strRef>
              <c:f>'4.2'!$O$12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'4.2'!$P$12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BCC-4B95-985B-10F246F75AF3}"/>
            </c:ext>
          </c:extLst>
        </c:ser>
        <c:ser>
          <c:idx val="6"/>
          <c:order val="6"/>
          <c:tx>
            <c:strRef>
              <c:f>'4.2'!$O$13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BCC-4B95-985B-10F246F75AF3}"/>
            </c:ext>
          </c:extLst>
        </c:ser>
        <c:ser>
          <c:idx val="7"/>
          <c:order val="7"/>
          <c:tx>
            <c:strRef>
              <c:f>'4.2'!$O$14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'4.2'!$P$14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BCC-4B95-985B-10F246F75AF3}"/>
            </c:ext>
          </c:extLst>
        </c:ser>
        <c:ser>
          <c:idx val="8"/>
          <c:order val="8"/>
          <c:tx>
            <c:strRef>
              <c:f>'4.2'!$O$15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'4.2'!$P$15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CBCC-4B95-985B-10F246F75AF3}"/>
            </c:ext>
          </c:extLst>
        </c:ser>
        <c:ser>
          <c:idx val="9"/>
          <c:order val="9"/>
          <c:tx>
            <c:strRef>
              <c:f>'4.2'!$O$16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'4.2'!$P$16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CBCC-4B95-985B-10F246F75AF3}"/>
            </c:ext>
          </c:extLst>
        </c:ser>
        <c:ser>
          <c:idx val="10"/>
          <c:order val="10"/>
          <c:tx>
            <c:strRef>
              <c:f>'4.2'!$O$17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'4.2'!$P$17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CBCC-4B95-985B-10F246F75AF3}"/>
            </c:ext>
          </c:extLst>
        </c:ser>
        <c:ser>
          <c:idx val="11"/>
          <c:order val="11"/>
          <c:tx>
            <c:strRef>
              <c:f>'4.2'!$O$18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'4.2'!$P$18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CBCC-4B95-985B-10F246F75AF3}"/>
            </c:ext>
          </c:extLst>
        </c:ser>
        <c:ser>
          <c:idx val="12"/>
          <c:order val="12"/>
          <c:tx>
            <c:strRef>
              <c:f>'4.2'!$O$19</c:f>
              <c:strCache>
                <c:ptCount val="1"/>
              </c:strCache>
            </c:strRef>
          </c:tx>
          <c:spPr>
            <a:pattFill prst="ltUpDiag">
              <a:fgClr>
                <a:schemeClr val="tx2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'4.2'!$P$19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C-CBCC-4B95-985B-10F246F75AF3}"/>
            </c:ext>
          </c:extLst>
        </c:ser>
        <c:ser>
          <c:idx val="13"/>
          <c:order val="13"/>
          <c:tx>
            <c:strRef>
              <c:f>'4.2'!$O$20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'4.2'!$P$6</c:f>
              <c:numCache>
                <c:formatCode>General</c:formatCode>
                <c:ptCount val="1"/>
              </c:numCache>
            </c:numRef>
          </c:cat>
          <c:val>
            <c:numRef>
              <c:f>'4.2'!$P$20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D-CBCC-4B95-985B-10F246F75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759232"/>
        <c:axId val="225760768"/>
      </c:barChart>
      <c:catAx>
        <c:axId val="22575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5760768"/>
        <c:crosses val="autoZero"/>
        <c:auto val="1"/>
        <c:lblAlgn val="ctr"/>
        <c:lblOffset val="100"/>
        <c:noMultiLvlLbl val="0"/>
      </c:catAx>
      <c:valAx>
        <c:axId val="22576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257592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0.9828571428571428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'14.6'!$L$19:$L$26</c:f>
              <c:numCache>
                <c:formatCode>General</c:formatCode>
                <c:ptCount val="8"/>
              </c:numCache>
            </c:numRef>
          </c:cat>
          <c:val>
            <c:numRef>
              <c:f>'14.6'!$M$19:$M$26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FC-4B78-9C3C-48E068C9C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545088"/>
        <c:axId val="273546624"/>
      </c:barChart>
      <c:catAx>
        <c:axId val="273545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546624"/>
        <c:crosses val="autoZero"/>
        <c:auto val="1"/>
        <c:lblAlgn val="ctr"/>
        <c:lblOffset val="100"/>
        <c:noMultiLvlLbl val="0"/>
      </c:catAx>
      <c:valAx>
        <c:axId val="273546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545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A30-4CEE-82F4-84E39EA87D4D}"/>
              </c:ext>
            </c:extLst>
          </c:dPt>
          <c:cat>
            <c:numRef>
              <c:f>'14.7'!$J$19:$J$26</c:f>
              <c:numCache>
                <c:formatCode>General</c:formatCode>
                <c:ptCount val="8"/>
              </c:numCache>
            </c:numRef>
          </c:cat>
          <c:val>
            <c:numRef>
              <c:f>'14.7'!$K$19:$K$26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EA30-4CEE-82F4-84E39EA87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'14.7'!$H$19:$H$22</c:f>
              <c:numCache>
                <c:formatCode>0.0</c:formatCode>
                <c:ptCount val="4"/>
              </c:numCache>
            </c:numRef>
          </c:cat>
          <c:val>
            <c:numRef>
              <c:f>'14.7'!$I$19:$I$22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EDEF-469E-8882-6677712C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390592"/>
        <c:axId val="273392384"/>
      </c:barChart>
      <c:catAx>
        <c:axId val="273390592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392384"/>
        <c:crosses val="autoZero"/>
        <c:auto val="1"/>
        <c:lblAlgn val="ctr"/>
        <c:lblOffset val="100"/>
        <c:noMultiLvlLbl val="0"/>
      </c:catAx>
      <c:valAx>
        <c:axId val="27339238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39059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'14.7'!$H$31:$H$38</c:f>
              <c:numCache>
                <c:formatCode>General</c:formatCode>
                <c:ptCount val="8"/>
              </c:numCache>
            </c:numRef>
          </c:cat>
          <c:val>
            <c:numRef>
              <c:f>'14.7'!$I$31:$I$38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742B-43B9-B62D-C3F42BE7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421056"/>
        <c:axId val="273422592"/>
      </c:barChart>
      <c:catAx>
        <c:axId val="273421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422592"/>
        <c:crosses val="autoZero"/>
        <c:auto val="1"/>
        <c:lblAlgn val="ctr"/>
        <c:lblOffset val="100"/>
        <c:noMultiLvlLbl val="0"/>
      </c:catAx>
      <c:valAx>
        <c:axId val="273422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42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485F-4B2D-94E1-A077602F6E15}"/>
            </c:ext>
          </c:extLst>
        </c:ser>
        <c:ser>
          <c:idx val="1"/>
          <c:order val="1"/>
          <c:tx>
            <c:strRef>
              <c:f>'14.7'!$J$32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485F-4B2D-94E1-A077602F6E15}"/>
            </c:ext>
          </c:extLst>
        </c:ser>
        <c:ser>
          <c:idx val="2"/>
          <c:order val="2"/>
          <c:tx>
            <c:strRef>
              <c:f>'14.7'!$J$33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485F-4B2D-94E1-A077602F6E15}"/>
            </c:ext>
          </c:extLst>
        </c:ser>
        <c:ser>
          <c:idx val="3"/>
          <c:order val="3"/>
          <c:tx>
            <c:strRef>
              <c:f>'14.7'!$J$34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485F-4B2D-94E1-A077602F6E15}"/>
            </c:ext>
          </c:extLst>
        </c:ser>
        <c:ser>
          <c:idx val="4"/>
          <c:order val="4"/>
          <c:tx>
            <c:strRef>
              <c:f>'14.7'!$J$35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485F-4B2D-94E1-A077602F6E15}"/>
            </c:ext>
          </c:extLst>
        </c:ser>
        <c:ser>
          <c:idx val="5"/>
          <c:order val="5"/>
          <c:tx>
            <c:strRef>
              <c:f>'14.7'!$J$36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485F-4B2D-94E1-A077602F6E15}"/>
            </c:ext>
          </c:extLst>
        </c:ser>
        <c:ser>
          <c:idx val="6"/>
          <c:order val="6"/>
          <c:tx>
            <c:strRef>
              <c:f>'14.7'!$J$37</c:f>
              <c:strCache>
                <c:ptCount val="1"/>
              </c:strCache>
            </c:strRef>
          </c:tx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485F-4B2D-94E1-A077602F6E15}"/>
            </c:ext>
          </c:extLst>
        </c:ser>
        <c:ser>
          <c:idx val="7"/>
          <c:order val="7"/>
          <c:tx>
            <c:strRef>
              <c:f>'14.7'!$J$38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'14.7'!$K$30:$M$30</c:f>
              <c:numCache>
                <c:formatCode>General</c:formatCode>
                <c:ptCount val="3"/>
              </c:numCache>
            </c:numRef>
          </c:cat>
          <c:val>
            <c:numRef>
              <c:f>'14.7'!$K$38:$M$38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485F-4B2D-94E1-A077602F6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301760"/>
        <c:axId val="199307648"/>
      </c:barChart>
      <c:catAx>
        <c:axId val="1993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99307648"/>
        <c:crosses val="autoZero"/>
        <c:auto val="1"/>
        <c:lblAlgn val="ctr"/>
        <c:lblOffset val="100"/>
        <c:noMultiLvlLbl val="0"/>
      </c:catAx>
      <c:valAx>
        <c:axId val="1993076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30176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'14.7'!$L$19:$L$26</c:f>
              <c:numCache>
                <c:formatCode>General</c:formatCode>
                <c:ptCount val="8"/>
              </c:numCache>
            </c:numRef>
          </c:cat>
          <c:val>
            <c:numRef>
              <c:f>'14.7'!$M$19:$M$26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4C4F-4C99-971D-152B3649C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337088"/>
        <c:axId val="199338624"/>
      </c:barChart>
      <c:catAx>
        <c:axId val="19933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99338624"/>
        <c:crosses val="autoZero"/>
        <c:auto val="1"/>
        <c:lblAlgn val="ctr"/>
        <c:lblOffset val="100"/>
        <c:noMultiLvlLbl val="0"/>
      </c:catAx>
      <c:valAx>
        <c:axId val="199338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99337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FEC-4315-80D4-4B7A801E662B}"/>
              </c:ext>
            </c:extLst>
          </c:dPt>
          <c:cat>
            <c:numRef>
              <c:f>'14.8'!$J$19:$J$26</c:f>
              <c:numCache>
                <c:formatCode>General</c:formatCode>
                <c:ptCount val="8"/>
              </c:numCache>
            </c:numRef>
          </c:cat>
          <c:val>
            <c:numRef>
              <c:f>'14.8'!$K$19:$K$26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FEC-4315-80D4-4B7A801E6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'14.8'!$H$19:$H$22</c:f>
              <c:numCache>
                <c:formatCode>0.0</c:formatCode>
                <c:ptCount val="4"/>
              </c:numCache>
            </c:numRef>
          </c:cat>
          <c:val>
            <c:numRef>
              <c:f>'14.8'!$I$19:$I$22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4731-47CA-88D3-4FD328BA8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251328"/>
        <c:axId val="239141632"/>
      </c:barChart>
      <c:catAx>
        <c:axId val="273251328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141632"/>
        <c:crosses val="autoZero"/>
        <c:auto val="1"/>
        <c:lblAlgn val="ctr"/>
        <c:lblOffset val="100"/>
        <c:noMultiLvlLbl val="0"/>
      </c:catAx>
      <c:valAx>
        <c:axId val="239141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25132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'14.8'!$H$31:$H$38</c:f>
              <c:numCache>
                <c:formatCode>General</c:formatCode>
                <c:ptCount val="8"/>
              </c:numCache>
            </c:numRef>
          </c:cat>
          <c:val>
            <c:numRef>
              <c:f>'14.8'!$I$31:$I$38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04A-4152-B6DE-430C151AF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162112"/>
        <c:axId val="239163648"/>
      </c:barChart>
      <c:catAx>
        <c:axId val="239162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163648"/>
        <c:crosses val="autoZero"/>
        <c:auto val="1"/>
        <c:lblAlgn val="ctr"/>
        <c:lblOffset val="100"/>
        <c:noMultiLvlLbl val="0"/>
      </c:catAx>
      <c:valAx>
        <c:axId val="2391636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1621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568-4295-8493-CE17D15AB661}"/>
            </c:ext>
          </c:extLst>
        </c:ser>
        <c:ser>
          <c:idx val="1"/>
          <c:order val="1"/>
          <c:tx>
            <c:strRef>
              <c:f>'14.8'!$J$32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568-4295-8493-CE17D15AB661}"/>
            </c:ext>
          </c:extLst>
        </c:ser>
        <c:ser>
          <c:idx val="2"/>
          <c:order val="2"/>
          <c:tx>
            <c:strRef>
              <c:f>'14.8'!$J$33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1568-4295-8493-CE17D15AB661}"/>
            </c:ext>
          </c:extLst>
        </c:ser>
        <c:ser>
          <c:idx val="3"/>
          <c:order val="3"/>
          <c:tx>
            <c:strRef>
              <c:f>'14.8'!$J$34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1568-4295-8493-CE17D15AB661}"/>
            </c:ext>
          </c:extLst>
        </c:ser>
        <c:ser>
          <c:idx val="4"/>
          <c:order val="4"/>
          <c:tx>
            <c:strRef>
              <c:f>'14.8'!$J$35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1568-4295-8493-CE17D15AB661}"/>
            </c:ext>
          </c:extLst>
        </c:ser>
        <c:ser>
          <c:idx val="5"/>
          <c:order val="5"/>
          <c:tx>
            <c:strRef>
              <c:f>'14.8'!$J$36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1568-4295-8493-CE17D15AB661}"/>
            </c:ext>
          </c:extLst>
        </c:ser>
        <c:ser>
          <c:idx val="6"/>
          <c:order val="6"/>
          <c:tx>
            <c:strRef>
              <c:f>'14.8'!$J$37</c:f>
              <c:strCache>
                <c:ptCount val="1"/>
              </c:strCache>
            </c:strRef>
          </c:tx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1568-4295-8493-CE17D15AB661}"/>
            </c:ext>
          </c:extLst>
        </c:ser>
        <c:ser>
          <c:idx val="7"/>
          <c:order val="7"/>
          <c:tx>
            <c:strRef>
              <c:f>'14.8'!$J$38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'14.8'!$K$30:$M$30</c:f>
              <c:numCache>
                <c:formatCode>General</c:formatCode>
                <c:ptCount val="3"/>
              </c:numCache>
            </c:numRef>
          </c:cat>
          <c:val>
            <c:numRef>
              <c:f>'14.8'!$K$38:$M$38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1568-4295-8493-CE17D15AB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291008"/>
        <c:axId val="239313280"/>
      </c:barChart>
      <c:catAx>
        <c:axId val="23929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13280"/>
        <c:crosses val="autoZero"/>
        <c:auto val="1"/>
        <c:lblAlgn val="ctr"/>
        <c:lblOffset val="100"/>
        <c:noMultiLvlLbl val="0"/>
      </c:catAx>
      <c:valAx>
        <c:axId val="2393132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29100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tx2"/>
                </a:solidFill>
              </a:rPr>
              <a:t>Výroba tepla brutto v krajích ČR (TJ)</a:t>
            </a:r>
          </a:p>
        </c:rich>
      </c:tx>
      <c:layout>
        <c:manualLayout>
          <c:xMode val="edge"/>
          <c:yMode val="edge"/>
          <c:x val="1.461483099836630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9914833822405579E-2"/>
          <c:y val="0.11408768804251168"/>
          <c:w val="0.88530669494128988"/>
          <c:h val="0.8000193850329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'4.2'!$A$7</c:f>
              <c:strCache>
                <c:ptCount val="1"/>
                <c:pt idx="0">
                  <c:v>Hlavní město Praha</c:v>
                </c:pt>
              </c:strCache>
            </c:strRef>
          </c:tx>
          <c:invertIfNegative val="0"/>
          <c:val>
            <c:numRef>
              <c:f>'4.2'!$B$7:$M$7</c:f>
              <c:numCache>
                <c:formatCode>#\ ##0.0</c:formatCode>
                <c:ptCount val="12"/>
                <c:pt idx="0">
                  <c:v>699.30483899999979</c:v>
                </c:pt>
                <c:pt idx="1">
                  <c:v>644.85268200000019</c:v>
                </c:pt>
                <c:pt idx="2">
                  <c:v>534.47628300000008</c:v>
                </c:pt>
                <c:pt idx="3">
                  <c:v>350.48848999999996</c:v>
                </c:pt>
                <c:pt idx="4">
                  <c:v>278.73124899999999</c:v>
                </c:pt>
                <c:pt idx="5">
                  <c:v>212.67398999999989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A-4182-821D-07A924959D79}"/>
            </c:ext>
          </c:extLst>
        </c:ser>
        <c:ser>
          <c:idx val="1"/>
          <c:order val="1"/>
          <c:tx>
            <c:strRef>
              <c:f>'4.2'!$A$8</c:f>
              <c:strCache>
                <c:ptCount val="1"/>
                <c:pt idx="0">
                  <c:v>Jihočeský kraj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'4.2'!$B$8:$M$8</c:f>
              <c:numCache>
                <c:formatCode>#\ ##0.0</c:formatCode>
                <c:ptCount val="12"/>
                <c:pt idx="0">
                  <c:v>936.72401600000001</c:v>
                </c:pt>
                <c:pt idx="1">
                  <c:v>833.5423770000001</c:v>
                </c:pt>
                <c:pt idx="2">
                  <c:v>696.3331010000004</c:v>
                </c:pt>
                <c:pt idx="3">
                  <c:v>491.30730099999994</c:v>
                </c:pt>
                <c:pt idx="4">
                  <c:v>405.80119300000013</c:v>
                </c:pt>
                <c:pt idx="5">
                  <c:v>262.28570800000006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A-4182-821D-07A924959D79}"/>
            </c:ext>
          </c:extLst>
        </c:ser>
        <c:ser>
          <c:idx val="2"/>
          <c:order val="2"/>
          <c:tx>
            <c:strRef>
              <c:f>'4.2'!$A$9</c:f>
              <c:strCache>
                <c:ptCount val="1"/>
                <c:pt idx="0">
                  <c:v>Jihomoravský kraj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'4.2'!$B$9:$M$9</c:f>
              <c:numCache>
                <c:formatCode>#\ ##0.0</c:formatCode>
                <c:ptCount val="12"/>
                <c:pt idx="0">
                  <c:v>1105.6956749999995</c:v>
                </c:pt>
                <c:pt idx="1">
                  <c:v>917.7719229999999</c:v>
                </c:pt>
                <c:pt idx="2">
                  <c:v>674.50823199999968</c:v>
                </c:pt>
                <c:pt idx="3">
                  <c:v>480.07822999999991</c:v>
                </c:pt>
                <c:pt idx="4">
                  <c:v>394.21547200000015</c:v>
                </c:pt>
                <c:pt idx="5">
                  <c:v>266.27460700000012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6A-4182-821D-07A924959D79}"/>
            </c:ext>
          </c:extLst>
        </c:ser>
        <c:ser>
          <c:idx val="3"/>
          <c:order val="3"/>
          <c:tx>
            <c:strRef>
              <c:f>'4.2'!$A$10</c:f>
              <c:strCache>
                <c:ptCount val="1"/>
                <c:pt idx="0">
                  <c:v>Karlovarský kraj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'4.2'!$B$10:$M$10</c:f>
              <c:numCache>
                <c:formatCode>#\ ##0.0</c:formatCode>
                <c:ptCount val="12"/>
                <c:pt idx="0">
                  <c:v>758.77138500000012</c:v>
                </c:pt>
                <c:pt idx="1">
                  <c:v>684.8153100000003</c:v>
                </c:pt>
                <c:pt idx="2">
                  <c:v>631.456276</c:v>
                </c:pt>
                <c:pt idx="3">
                  <c:v>427.43523199999993</c:v>
                </c:pt>
                <c:pt idx="4">
                  <c:v>380.71513599999997</c:v>
                </c:pt>
                <c:pt idx="5">
                  <c:v>273.39528999999993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6A-4182-821D-07A924959D79}"/>
            </c:ext>
          </c:extLst>
        </c:ser>
        <c:ser>
          <c:idx val="4"/>
          <c:order val="4"/>
          <c:tx>
            <c:strRef>
              <c:f>'4.2'!$A$11</c:f>
              <c:strCache>
                <c:ptCount val="1"/>
                <c:pt idx="0">
                  <c:v>Kraj Vysočina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'4.2'!$B$11:$M$11</c:f>
              <c:numCache>
                <c:formatCode>#\ ##0.0</c:formatCode>
                <c:ptCount val="12"/>
                <c:pt idx="0">
                  <c:v>494.90838000000025</c:v>
                </c:pt>
                <c:pt idx="1">
                  <c:v>443.45540400000027</c:v>
                </c:pt>
                <c:pt idx="2">
                  <c:v>377.30546100000015</c:v>
                </c:pt>
                <c:pt idx="3">
                  <c:v>271.40723700000001</c:v>
                </c:pt>
                <c:pt idx="4">
                  <c:v>239.10264500000005</c:v>
                </c:pt>
                <c:pt idx="5">
                  <c:v>170.37960200000001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6A-4182-821D-07A924959D79}"/>
            </c:ext>
          </c:extLst>
        </c:ser>
        <c:ser>
          <c:idx val="5"/>
          <c:order val="5"/>
          <c:tx>
            <c:strRef>
              <c:f>'4.2'!$A$12</c:f>
              <c:strCache>
                <c:ptCount val="1"/>
                <c:pt idx="0">
                  <c:v>Královéhradecký kraj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'4.2'!$B$12:$M$12</c:f>
              <c:numCache>
                <c:formatCode>#\ ##0.0</c:formatCode>
                <c:ptCount val="12"/>
                <c:pt idx="0">
                  <c:v>577.83052599999996</c:v>
                </c:pt>
                <c:pt idx="1">
                  <c:v>466.97832199999999</c:v>
                </c:pt>
                <c:pt idx="2">
                  <c:v>391.74162900000022</c:v>
                </c:pt>
                <c:pt idx="3">
                  <c:v>290.86895599999997</c:v>
                </c:pt>
                <c:pt idx="4">
                  <c:v>261.61505299999999</c:v>
                </c:pt>
                <c:pt idx="5">
                  <c:v>183.284267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6A-4182-821D-07A924959D79}"/>
            </c:ext>
          </c:extLst>
        </c:ser>
        <c:ser>
          <c:idx val="6"/>
          <c:order val="6"/>
          <c:tx>
            <c:strRef>
              <c:f>'4.2'!$A$13</c:f>
              <c:strCache>
                <c:ptCount val="1"/>
                <c:pt idx="0">
                  <c:v>Liberecký kraj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'4.2'!$B$13:$M$13</c:f>
              <c:numCache>
                <c:formatCode>#\ ##0.0</c:formatCode>
                <c:ptCount val="12"/>
                <c:pt idx="0">
                  <c:v>317.88895699999989</c:v>
                </c:pt>
                <c:pt idx="1">
                  <c:v>288.78261799999996</c:v>
                </c:pt>
                <c:pt idx="2">
                  <c:v>231.05620199999993</c:v>
                </c:pt>
                <c:pt idx="3">
                  <c:v>167.11623899999995</c:v>
                </c:pt>
                <c:pt idx="4">
                  <c:v>137.55137800000003</c:v>
                </c:pt>
                <c:pt idx="5">
                  <c:v>107.417145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6A-4182-821D-07A924959D79}"/>
            </c:ext>
          </c:extLst>
        </c:ser>
        <c:ser>
          <c:idx val="7"/>
          <c:order val="7"/>
          <c:tx>
            <c:strRef>
              <c:f>'4.2'!$A$14</c:f>
              <c:strCache>
                <c:ptCount val="1"/>
                <c:pt idx="0">
                  <c:v>Moravskoslezský kraj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'4.2'!$B$14:$M$14</c:f>
              <c:numCache>
                <c:formatCode>#\ ##0.0</c:formatCode>
                <c:ptCount val="12"/>
                <c:pt idx="0">
                  <c:v>2885.1200019999997</c:v>
                </c:pt>
                <c:pt idx="1">
                  <c:v>2577.5445979999986</c:v>
                </c:pt>
                <c:pt idx="2">
                  <c:v>2263.481278000002</c:v>
                </c:pt>
                <c:pt idx="3">
                  <c:v>1788.2631159999999</c:v>
                </c:pt>
                <c:pt idx="4">
                  <c:v>1717.6965669999997</c:v>
                </c:pt>
                <c:pt idx="5">
                  <c:v>1351.334100999999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6A-4182-821D-07A924959D79}"/>
            </c:ext>
          </c:extLst>
        </c:ser>
        <c:ser>
          <c:idx val="8"/>
          <c:order val="8"/>
          <c:tx>
            <c:strRef>
              <c:f>'4.2'!$A$15</c:f>
              <c:strCache>
                <c:ptCount val="1"/>
                <c:pt idx="0">
                  <c:v>Olomoucký kraj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'4.2'!$B$15:$M$15</c:f>
              <c:numCache>
                <c:formatCode>#\ ##0.0</c:formatCode>
                <c:ptCount val="12"/>
                <c:pt idx="0">
                  <c:v>840.27596599999981</c:v>
                </c:pt>
                <c:pt idx="1">
                  <c:v>731.55010700000014</c:v>
                </c:pt>
                <c:pt idx="2">
                  <c:v>608.46915799999954</c:v>
                </c:pt>
                <c:pt idx="3">
                  <c:v>428.73195499999997</c:v>
                </c:pt>
                <c:pt idx="4">
                  <c:v>392.36060199999997</c:v>
                </c:pt>
                <c:pt idx="5">
                  <c:v>289.13996000000009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6A-4182-821D-07A924959D79}"/>
            </c:ext>
          </c:extLst>
        </c:ser>
        <c:ser>
          <c:idx val="9"/>
          <c:order val="9"/>
          <c:tx>
            <c:strRef>
              <c:f>'4.2'!$A$16</c:f>
              <c:strCache>
                <c:ptCount val="1"/>
                <c:pt idx="0">
                  <c:v>Pardubický kraj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val>
            <c:numRef>
              <c:f>'4.2'!$B$16:$M$16</c:f>
              <c:numCache>
                <c:formatCode>#\ ##0.0</c:formatCode>
                <c:ptCount val="12"/>
                <c:pt idx="0">
                  <c:v>881.27651700000013</c:v>
                </c:pt>
                <c:pt idx="1">
                  <c:v>797.32817699999998</c:v>
                </c:pt>
                <c:pt idx="2">
                  <c:v>652.75127000000009</c:v>
                </c:pt>
                <c:pt idx="3">
                  <c:v>446.4945909999999</c:v>
                </c:pt>
                <c:pt idx="4">
                  <c:v>389.64197399999989</c:v>
                </c:pt>
                <c:pt idx="5">
                  <c:v>241.93613299999998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6A-4182-821D-07A924959D79}"/>
            </c:ext>
          </c:extLst>
        </c:ser>
        <c:ser>
          <c:idx val="10"/>
          <c:order val="10"/>
          <c:tx>
            <c:strRef>
              <c:f>'4.2'!$A$17</c:f>
              <c:strCache>
                <c:ptCount val="1"/>
                <c:pt idx="0">
                  <c:v>Plzeňský kraj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val>
            <c:numRef>
              <c:f>'4.2'!$B$17:$M$17</c:f>
              <c:numCache>
                <c:formatCode>#\ ##0.0</c:formatCode>
                <c:ptCount val="12"/>
                <c:pt idx="0">
                  <c:v>805.30053199999986</c:v>
                </c:pt>
                <c:pt idx="1">
                  <c:v>751.87493400000028</c:v>
                </c:pt>
                <c:pt idx="2">
                  <c:v>601.63973399999952</c:v>
                </c:pt>
                <c:pt idx="3">
                  <c:v>410.53842899999989</c:v>
                </c:pt>
                <c:pt idx="4">
                  <c:v>328.63076900000016</c:v>
                </c:pt>
                <c:pt idx="5">
                  <c:v>204.70407099999997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6A-4182-821D-07A924959D79}"/>
            </c:ext>
          </c:extLst>
        </c:ser>
        <c:ser>
          <c:idx val="11"/>
          <c:order val="11"/>
          <c:tx>
            <c:strRef>
              <c:f>'4.2'!$A$18</c:f>
              <c:strCache>
                <c:ptCount val="1"/>
                <c:pt idx="0">
                  <c:v>Středočeský kraj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val>
            <c:numRef>
              <c:f>'4.2'!$B$18:$M$18</c:f>
              <c:numCache>
                <c:formatCode>#\ ##0.0</c:formatCode>
                <c:ptCount val="12"/>
                <c:pt idx="0">
                  <c:v>3292.6908510000003</c:v>
                </c:pt>
                <c:pt idx="1">
                  <c:v>2944.7809809999981</c:v>
                </c:pt>
                <c:pt idx="2">
                  <c:v>2473.048694999999</c:v>
                </c:pt>
                <c:pt idx="3">
                  <c:v>1567.6641399999994</c:v>
                </c:pt>
                <c:pt idx="4">
                  <c:v>1386.2591779999998</c:v>
                </c:pt>
                <c:pt idx="5">
                  <c:v>1008.3796359999998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6A-4182-821D-07A924959D79}"/>
            </c:ext>
          </c:extLst>
        </c:ser>
        <c:ser>
          <c:idx val="12"/>
          <c:order val="12"/>
          <c:tx>
            <c:strRef>
              <c:f>'4.2'!$A$19</c:f>
              <c:strCache>
                <c:ptCount val="1"/>
                <c:pt idx="0">
                  <c:v>Ústecký kraj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val>
            <c:numRef>
              <c:f>'4.2'!$B$19:$M$19</c:f>
              <c:numCache>
                <c:formatCode>#\ ##0.0</c:formatCode>
                <c:ptCount val="12"/>
                <c:pt idx="0">
                  <c:v>3318.2691670000013</c:v>
                </c:pt>
                <c:pt idx="1">
                  <c:v>3226.4481200000009</c:v>
                </c:pt>
                <c:pt idx="2">
                  <c:v>3105.6223780000005</c:v>
                </c:pt>
                <c:pt idx="3">
                  <c:v>2500.743132000001</c:v>
                </c:pt>
                <c:pt idx="4">
                  <c:v>2281.0711150000002</c:v>
                </c:pt>
                <c:pt idx="5">
                  <c:v>1887.8724639999998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6A-4182-821D-07A924959D79}"/>
            </c:ext>
          </c:extLst>
        </c:ser>
        <c:ser>
          <c:idx val="13"/>
          <c:order val="13"/>
          <c:tx>
            <c:strRef>
              <c:f>'4.2'!$A$20</c:f>
              <c:strCache>
                <c:ptCount val="1"/>
                <c:pt idx="0">
                  <c:v>Zlínský kraj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val>
            <c:numRef>
              <c:f>'4.2'!$B$20:$M$20</c:f>
              <c:numCache>
                <c:formatCode>#\ ##0.0</c:formatCode>
                <c:ptCount val="12"/>
                <c:pt idx="0">
                  <c:v>832.11920599999962</c:v>
                </c:pt>
                <c:pt idx="1">
                  <c:v>728.96310900000014</c:v>
                </c:pt>
                <c:pt idx="2">
                  <c:v>620.0490860000001</c:v>
                </c:pt>
                <c:pt idx="3">
                  <c:v>468.77442400000001</c:v>
                </c:pt>
                <c:pt idx="4">
                  <c:v>444.85673899999995</c:v>
                </c:pt>
                <c:pt idx="5">
                  <c:v>332.97327800000011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6A-4182-821D-07A92495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0913536"/>
        <c:axId val="230915072"/>
      </c:barChart>
      <c:catAx>
        <c:axId val="2309135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0915072"/>
        <c:crosses val="autoZero"/>
        <c:auto val="1"/>
        <c:lblAlgn val="ctr"/>
        <c:lblOffset val="100"/>
        <c:noMultiLvlLbl val="0"/>
      </c:catAx>
      <c:valAx>
        <c:axId val="230915072"/>
        <c:scaling>
          <c:orientation val="minMax"/>
          <c:max val="2000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 w="6350"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0913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'14.8'!$L$19:$L$26</c:f>
              <c:numCache>
                <c:formatCode>General</c:formatCode>
                <c:ptCount val="8"/>
              </c:numCache>
            </c:numRef>
          </c:cat>
          <c:val>
            <c:numRef>
              <c:f>'14.8'!$M$19:$M$26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9CF2-4986-BA65-CA71F5D8D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26336"/>
        <c:axId val="239327872"/>
      </c:barChart>
      <c:catAx>
        <c:axId val="239326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327872"/>
        <c:crosses val="autoZero"/>
        <c:auto val="1"/>
        <c:lblAlgn val="ctr"/>
        <c:lblOffset val="100"/>
        <c:noMultiLvlLbl val="0"/>
      </c:catAx>
      <c:valAx>
        <c:axId val="2393278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3263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091-431D-A8B3-D9803D311F40}"/>
              </c:ext>
            </c:extLst>
          </c:dPt>
          <c:cat>
            <c:numRef>
              <c:f>'14.9'!$J$19:$J$26</c:f>
              <c:numCache>
                <c:formatCode>General</c:formatCode>
                <c:ptCount val="8"/>
              </c:numCache>
            </c:numRef>
          </c:cat>
          <c:val>
            <c:numRef>
              <c:f>'14.9'!$K$19:$K$26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4091-431D-A8B3-D9803D311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'14.9'!$H$19:$H$22</c:f>
              <c:numCache>
                <c:formatCode>0.0</c:formatCode>
                <c:ptCount val="4"/>
              </c:numCache>
            </c:numRef>
          </c:cat>
          <c:val>
            <c:numRef>
              <c:f>'14.9'!$I$19:$I$22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2149-4519-A948-13538D1FA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689216"/>
        <c:axId val="273727872"/>
      </c:barChart>
      <c:catAx>
        <c:axId val="2736892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727872"/>
        <c:crosses val="autoZero"/>
        <c:auto val="1"/>
        <c:lblAlgn val="ctr"/>
        <c:lblOffset val="100"/>
        <c:noMultiLvlLbl val="0"/>
      </c:catAx>
      <c:valAx>
        <c:axId val="2737278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6892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'14.9'!$H$31:$H$38</c:f>
              <c:numCache>
                <c:formatCode>General</c:formatCode>
                <c:ptCount val="8"/>
              </c:numCache>
            </c:numRef>
          </c:cat>
          <c:val>
            <c:numRef>
              <c:f>'14.9'!$I$31:$I$38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B65-42E2-9A82-93FAD9E4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768832"/>
        <c:axId val="273770368"/>
      </c:barChart>
      <c:catAx>
        <c:axId val="273768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770368"/>
        <c:crosses val="autoZero"/>
        <c:auto val="1"/>
        <c:lblAlgn val="ctr"/>
        <c:lblOffset val="100"/>
        <c:noMultiLvlLbl val="0"/>
      </c:catAx>
      <c:valAx>
        <c:axId val="273770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7688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4932-44E0-848B-781B20C8C87C}"/>
            </c:ext>
          </c:extLst>
        </c:ser>
        <c:ser>
          <c:idx val="1"/>
          <c:order val="1"/>
          <c:tx>
            <c:strRef>
              <c:f>'14.9'!$J$32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4932-44E0-848B-781B20C8C87C}"/>
            </c:ext>
          </c:extLst>
        </c:ser>
        <c:ser>
          <c:idx val="2"/>
          <c:order val="2"/>
          <c:tx>
            <c:strRef>
              <c:f>'14.9'!$J$33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4932-44E0-848B-781B20C8C87C}"/>
            </c:ext>
          </c:extLst>
        </c:ser>
        <c:ser>
          <c:idx val="3"/>
          <c:order val="3"/>
          <c:tx>
            <c:strRef>
              <c:f>'14.9'!$J$34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4932-44E0-848B-781B20C8C87C}"/>
            </c:ext>
          </c:extLst>
        </c:ser>
        <c:ser>
          <c:idx val="4"/>
          <c:order val="4"/>
          <c:tx>
            <c:strRef>
              <c:f>'14.9'!$J$35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4932-44E0-848B-781B20C8C87C}"/>
            </c:ext>
          </c:extLst>
        </c:ser>
        <c:ser>
          <c:idx val="5"/>
          <c:order val="5"/>
          <c:tx>
            <c:strRef>
              <c:f>'14.9'!$J$36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4932-44E0-848B-781B20C8C87C}"/>
            </c:ext>
          </c:extLst>
        </c:ser>
        <c:ser>
          <c:idx val="6"/>
          <c:order val="6"/>
          <c:tx>
            <c:strRef>
              <c:f>'14.9'!$J$37</c:f>
              <c:strCache>
                <c:ptCount val="1"/>
              </c:strCache>
            </c:strRef>
          </c:tx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4932-44E0-848B-781B20C8C87C}"/>
            </c:ext>
          </c:extLst>
        </c:ser>
        <c:ser>
          <c:idx val="7"/>
          <c:order val="7"/>
          <c:tx>
            <c:strRef>
              <c:f>'14.9'!$J$38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'14.9'!$K$30:$M$30</c:f>
              <c:numCache>
                <c:formatCode>General</c:formatCode>
                <c:ptCount val="3"/>
              </c:numCache>
            </c:numRef>
          </c:cat>
          <c:val>
            <c:numRef>
              <c:f>'14.9'!$K$38:$M$38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4932-44E0-848B-781B20C8C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73877248"/>
        <c:axId val="273887232"/>
      </c:barChart>
      <c:catAx>
        <c:axId val="27387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887232"/>
        <c:crosses val="autoZero"/>
        <c:auto val="1"/>
        <c:lblAlgn val="ctr"/>
        <c:lblOffset val="100"/>
        <c:noMultiLvlLbl val="0"/>
      </c:catAx>
      <c:valAx>
        <c:axId val="273887232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87724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'14.9'!$L$19:$L$26</c:f>
              <c:numCache>
                <c:formatCode>General</c:formatCode>
                <c:ptCount val="8"/>
              </c:numCache>
            </c:numRef>
          </c:cat>
          <c:val>
            <c:numRef>
              <c:f>'14.9'!$M$19:$M$26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990-4CAA-BC17-3581B0BC5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928960"/>
        <c:axId val="273930496"/>
      </c:barChart>
      <c:catAx>
        <c:axId val="273928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73930496"/>
        <c:crosses val="autoZero"/>
        <c:auto val="1"/>
        <c:lblAlgn val="ctr"/>
        <c:lblOffset val="100"/>
        <c:noMultiLvlLbl val="0"/>
      </c:catAx>
      <c:valAx>
        <c:axId val="2739304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73928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1866-486B-92CE-D6F802979A99}"/>
              </c:ext>
            </c:extLst>
          </c:dPt>
          <c:cat>
            <c:numRef>
              <c:f>'14.10'!$J$19:$J$26</c:f>
              <c:numCache>
                <c:formatCode>General</c:formatCode>
                <c:ptCount val="8"/>
              </c:numCache>
            </c:numRef>
          </c:cat>
          <c:val>
            <c:numRef>
              <c:f>'14.10'!$K$19:$K$26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1866-486B-92CE-D6F802979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'14.10'!$H$19:$H$22</c:f>
              <c:numCache>
                <c:formatCode>0.0</c:formatCode>
                <c:ptCount val="4"/>
              </c:numCache>
            </c:numRef>
          </c:cat>
          <c:val>
            <c:numRef>
              <c:f>'14.10'!$I$19:$I$22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CA2E-4F2E-9540-E0F0730E1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46016"/>
        <c:axId val="233447808"/>
      </c:barChart>
      <c:catAx>
        <c:axId val="2334460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447808"/>
        <c:crosses val="autoZero"/>
        <c:auto val="1"/>
        <c:lblAlgn val="ctr"/>
        <c:lblOffset val="100"/>
        <c:noMultiLvlLbl val="0"/>
      </c:catAx>
      <c:valAx>
        <c:axId val="2334478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4460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'14.10'!$H$31:$H$38</c:f>
              <c:numCache>
                <c:formatCode>General</c:formatCode>
                <c:ptCount val="8"/>
              </c:numCache>
            </c:numRef>
          </c:cat>
          <c:val>
            <c:numRef>
              <c:f>'14.10'!$I$31:$I$38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258-41E0-BDFA-95DDE87F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68288"/>
        <c:axId val="233469824"/>
      </c:barChart>
      <c:catAx>
        <c:axId val="233468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3469824"/>
        <c:crosses val="autoZero"/>
        <c:auto val="1"/>
        <c:lblAlgn val="ctr"/>
        <c:lblOffset val="100"/>
        <c:noMultiLvlLbl val="0"/>
      </c:catAx>
      <c:valAx>
        <c:axId val="23346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346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BA15-437A-AFEC-F67B4F4772C2}"/>
            </c:ext>
          </c:extLst>
        </c:ser>
        <c:ser>
          <c:idx val="1"/>
          <c:order val="1"/>
          <c:tx>
            <c:strRef>
              <c:f>'14.10'!$J$32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BA15-437A-AFEC-F67B4F4772C2}"/>
            </c:ext>
          </c:extLst>
        </c:ser>
        <c:ser>
          <c:idx val="2"/>
          <c:order val="2"/>
          <c:tx>
            <c:strRef>
              <c:f>'14.10'!$J$33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BA15-437A-AFEC-F67B4F4772C2}"/>
            </c:ext>
          </c:extLst>
        </c:ser>
        <c:ser>
          <c:idx val="3"/>
          <c:order val="3"/>
          <c:tx>
            <c:strRef>
              <c:f>'14.10'!$J$34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BA15-437A-AFEC-F67B4F4772C2}"/>
            </c:ext>
          </c:extLst>
        </c:ser>
        <c:ser>
          <c:idx val="4"/>
          <c:order val="4"/>
          <c:tx>
            <c:strRef>
              <c:f>'14.10'!$J$35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BA15-437A-AFEC-F67B4F4772C2}"/>
            </c:ext>
          </c:extLst>
        </c:ser>
        <c:ser>
          <c:idx val="5"/>
          <c:order val="5"/>
          <c:tx>
            <c:strRef>
              <c:f>'14.10'!$J$36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BA15-437A-AFEC-F67B4F4772C2}"/>
            </c:ext>
          </c:extLst>
        </c:ser>
        <c:ser>
          <c:idx val="6"/>
          <c:order val="6"/>
          <c:tx>
            <c:strRef>
              <c:f>'14.10'!$J$37</c:f>
              <c:strCache>
                <c:ptCount val="1"/>
              </c:strCache>
            </c:strRef>
          </c:tx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BA15-437A-AFEC-F67B4F4772C2}"/>
            </c:ext>
          </c:extLst>
        </c:ser>
        <c:ser>
          <c:idx val="7"/>
          <c:order val="7"/>
          <c:tx>
            <c:strRef>
              <c:f>'14.10'!$J$38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'14.10'!$K$30:$M$30</c:f>
              <c:numCache>
                <c:formatCode>General</c:formatCode>
                <c:ptCount val="3"/>
              </c:numCache>
            </c:numRef>
          </c:cat>
          <c:val>
            <c:numRef>
              <c:f>'14.10'!$K$38:$M$38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BA15-437A-AFEC-F67B4F477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941888"/>
        <c:axId val="239951872"/>
      </c:barChart>
      <c:catAx>
        <c:axId val="23994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951872"/>
        <c:crosses val="autoZero"/>
        <c:auto val="1"/>
        <c:lblAlgn val="ctr"/>
        <c:lblOffset val="100"/>
        <c:noMultiLvlLbl val="0"/>
      </c:catAx>
      <c:valAx>
        <c:axId val="2399518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94188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>
                <a:solidFill>
                  <a:schemeClr val="accent1"/>
                </a:solidFill>
              </a:rPr>
              <a:t>Výroba tepla brutto v krajích ČR </a:t>
            </a:r>
            <a:r>
              <a:rPr lang="en-US" sz="1000">
                <a:solidFill>
                  <a:schemeClr val="accent1"/>
                </a:solidFill>
              </a:rPr>
              <a:t>(</a:t>
            </a:r>
            <a:r>
              <a:rPr lang="cs-CZ" sz="1000">
                <a:solidFill>
                  <a:schemeClr val="accent1"/>
                </a:solidFill>
              </a:rPr>
              <a:t>TJ</a:t>
            </a:r>
            <a:r>
              <a:rPr lang="en-US" sz="1000">
                <a:solidFill>
                  <a:schemeClr val="accent1"/>
                </a:solidFill>
              </a:rPr>
              <a:t>)</a:t>
            </a:r>
          </a:p>
        </c:rich>
      </c:tx>
      <c:layout>
        <c:manualLayout>
          <c:xMode val="edge"/>
          <c:yMode val="edge"/>
          <c:x val="9.5246358349698951E-4"/>
          <c:y val="1.9225951097960763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'4.3'!$A$5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'4.3'!$B$5:$O$5</c:f>
              <c:numCache>
                <c:formatCode>#\ ##0.0</c:formatCode>
                <c:ptCount val="14"/>
                <c:pt idx="0">
                  <c:v>0</c:v>
                </c:pt>
                <c:pt idx="1">
                  <c:v>520.60405200000014</c:v>
                </c:pt>
                <c:pt idx="2">
                  <c:v>84.971490000000003</c:v>
                </c:pt>
                <c:pt idx="3">
                  <c:v>92.518000000000001</c:v>
                </c:pt>
                <c:pt idx="4">
                  <c:v>314.71669000000003</c:v>
                </c:pt>
                <c:pt idx="5">
                  <c:v>256.12660000000005</c:v>
                </c:pt>
                <c:pt idx="6">
                  <c:v>0.93181399999999992</c:v>
                </c:pt>
                <c:pt idx="7">
                  <c:v>1643.1155659999997</c:v>
                </c:pt>
                <c:pt idx="8">
                  <c:v>24.920610999999997</c:v>
                </c:pt>
                <c:pt idx="9">
                  <c:v>36.074996000000006</c:v>
                </c:pt>
                <c:pt idx="10">
                  <c:v>316.89934799999997</c:v>
                </c:pt>
                <c:pt idx="11">
                  <c:v>387.92005899999998</c:v>
                </c:pt>
                <c:pt idx="12">
                  <c:v>2711.8537110000002</c:v>
                </c:pt>
                <c:pt idx="13">
                  <c:v>168.41504400000002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7-4A35-B978-FEC626290C06}"/>
            </c:ext>
          </c:extLst>
        </c:ser>
        <c:ser>
          <c:idx val="1"/>
          <c:order val="1"/>
          <c:tx>
            <c:strRef>
              <c:f>'4.3'!$A$6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'4.3'!$B$6:$O$6</c:f>
              <c:numCache>
                <c:formatCode>#\ ##0.0</c:formatCode>
                <c:ptCount val="14"/>
                <c:pt idx="0">
                  <c:v>48.988999999999997</c:v>
                </c:pt>
                <c:pt idx="1">
                  <c:v>88.046835999999971</c:v>
                </c:pt>
                <c:pt idx="2">
                  <c:v>62.590863999999996</c:v>
                </c:pt>
                <c:pt idx="3">
                  <c:v>11.047754000000003</c:v>
                </c:pt>
                <c:pt idx="4">
                  <c:v>135.46978000000001</c:v>
                </c:pt>
                <c:pt idx="5">
                  <c:v>89.708822000000055</c:v>
                </c:pt>
                <c:pt idx="6">
                  <c:v>8.6133229999999976</c:v>
                </c:pt>
                <c:pt idx="7">
                  <c:v>73.333490000000012</c:v>
                </c:pt>
                <c:pt idx="8">
                  <c:v>74.875928999999999</c:v>
                </c:pt>
                <c:pt idx="9">
                  <c:v>96.194268000000008</c:v>
                </c:pt>
                <c:pt idx="10">
                  <c:v>79.546376999999964</c:v>
                </c:pt>
                <c:pt idx="11">
                  <c:v>98.446249999999978</c:v>
                </c:pt>
                <c:pt idx="12">
                  <c:v>19.637609000000001</c:v>
                </c:pt>
                <c:pt idx="13">
                  <c:v>37.874629999999989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7-4A35-B978-FEC626290C06}"/>
            </c:ext>
          </c:extLst>
        </c:ser>
        <c:ser>
          <c:idx val="2"/>
          <c:order val="2"/>
          <c:tx>
            <c:strRef>
              <c:f>'4.3'!$A$7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'4.3'!$B$7:$O$7</c:f>
              <c:numCache>
                <c:formatCode>#\ ##0.0</c:formatCode>
                <c:ptCount val="14"/>
                <c:pt idx="0">
                  <c:v>0</c:v>
                </c:pt>
                <c:pt idx="1">
                  <c:v>7.6669999999999998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6.8019999999999997E-2</c:v>
                </c:pt>
                <c:pt idx="6">
                  <c:v>0</c:v>
                </c:pt>
                <c:pt idx="7">
                  <c:v>1144.2775139999999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0.20238999999999999</c:v>
                </c:pt>
                <c:pt idx="13">
                  <c:v>11.403580000000002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7-4A35-B978-FEC626290C06}"/>
            </c:ext>
          </c:extLst>
        </c:ser>
        <c:ser>
          <c:idx val="3"/>
          <c:order val="3"/>
          <c:tx>
            <c:strRef>
              <c:f>'4.3'!$A$8</c:f>
              <c:strCache>
                <c:ptCount val="1"/>
                <c:pt idx="0">
                  <c:v>Elektrická energie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'4.3'!$B$8:$O$8</c:f>
              <c:numCache>
                <c:formatCode>#\ ##0.0</c:formatCode>
                <c:ptCount val="14"/>
                <c:pt idx="0">
                  <c:v>0.42899999999999999</c:v>
                </c:pt>
                <c:pt idx="1">
                  <c:v>8.7400000000000005E-2</c:v>
                </c:pt>
                <c:pt idx="2">
                  <c:v>1.3194000000000001</c:v>
                </c:pt>
                <c:pt idx="3">
                  <c:v>0</c:v>
                </c:pt>
                <c:pt idx="4">
                  <c:v>1.3307800000000001</c:v>
                </c:pt>
                <c:pt idx="5">
                  <c:v>1.3717000000000001</c:v>
                </c:pt>
                <c:pt idx="6">
                  <c:v>1.8034700000000001</c:v>
                </c:pt>
                <c:pt idx="7">
                  <c:v>0.122795</c:v>
                </c:pt>
                <c:pt idx="8">
                  <c:v>2.0646999999999999E-2</c:v>
                </c:pt>
                <c:pt idx="9">
                  <c:v>7.2250699999999997</c:v>
                </c:pt>
                <c:pt idx="10">
                  <c:v>1.4966250000000001</c:v>
                </c:pt>
                <c:pt idx="11">
                  <c:v>9.9165170000000007</c:v>
                </c:pt>
                <c:pt idx="12">
                  <c:v>7.6097999999999999E-2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37-4A35-B978-FEC626290C06}"/>
            </c:ext>
          </c:extLst>
        </c:ser>
        <c:ser>
          <c:idx val="4"/>
          <c:order val="4"/>
          <c:tx>
            <c:strRef>
              <c:f>'4.3'!$A$9</c:f>
              <c:strCache>
                <c:ptCount val="1"/>
                <c:pt idx="0">
                  <c:v>Energie prostředí (tepelné čerpadlo)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'4.3'!$B$9:$O$9</c:f>
              <c:numCache>
                <c:formatCode>#\ ##0.0</c:formatCode>
                <c:ptCount val="14"/>
                <c:pt idx="0">
                  <c:v>11.015049999999999</c:v>
                </c:pt>
                <c:pt idx="1">
                  <c:v>0</c:v>
                </c:pt>
                <c:pt idx="2">
                  <c:v>3.5034999999999997E-2</c:v>
                </c:pt>
                <c:pt idx="3">
                  <c:v>0.90976999999999997</c:v>
                </c:pt>
                <c:pt idx="4">
                  <c:v>0.12952000000000002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0.183</c:v>
                </c:pt>
                <c:pt idx="11">
                  <c:v>0</c:v>
                </c:pt>
                <c:pt idx="12">
                  <c:v>0.85219999999999996</c:v>
                </c:pt>
                <c:pt idx="13">
                  <c:v>0.77900000000000003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37-4A35-B978-FEC626290C06}"/>
            </c:ext>
          </c:extLst>
        </c:ser>
        <c:ser>
          <c:idx val="5"/>
          <c:order val="5"/>
          <c:tx>
            <c:strRef>
              <c:f>'4.3'!$A$10</c:f>
              <c:strCache>
                <c:ptCount val="1"/>
                <c:pt idx="0">
                  <c:v>Energie Slunce (solární kolektor)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'4.3'!$B$10:$O$10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3.5479999999999998E-2</c:v>
                </c:pt>
                <c:pt idx="3">
                  <c:v>0.14480299999999996</c:v>
                </c:pt>
                <c:pt idx="4">
                  <c:v>5.9799999999999999E-2</c:v>
                </c:pt>
                <c:pt idx="5">
                  <c:v>4.9000000000000007E-3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0.20399999999999999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37-4A35-B978-FEC626290C06}"/>
            </c:ext>
          </c:extLst>
        </c:ser>
        <c:ser>
          <c:idx val="6"/>
          <c:order val="6"/>
          <c:tx>
            <c:strRef>
              <c:f>'4.3'!$A$11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'4.3'!$B$11:$O$11</c:f>
              <c:numCache>
                <c:formatCode>#\ ##0.0</c:formatCode>
                <c:ptCount val="14"/>
                <c:pt idx="0">
                  <c:v>0</c:v>
                </c:pt>
                <c:pt idx="1">
                  <c:v>205.36286499999997</c:v>
                </c:pt>
                <c:pt idx="2">
                  <c:v>0.61099999999999999</c:v>
                </c:pt>
                <c:pt idx="3">
                  <c:v>751.3223999999999</c:v>
                </c:pt>
                <c:pt idx="4">
                  <c:v>17.464923000000002</c:v>
                </c:pt>
                <c:pt idx="5">
                  <c:v>126.39895</c:v>
                </c:pt>
                <c:pt idx="6">
                  <c:v>13.953306000000001</c:v>
                </c:pt>
                <c:pt idx="7">
                  <c:v>59.754620000000003</c:v>
                </c:pt>
                <c:pt idx="8">
                  <c:v>351.48069399999997</c:v>
                </c:pt>
                <c:pt idx="9">
                  <c:v>799.43262700000002</c:v>
                </c:pt>
                <c:pt idx="10">
                  <c:v>324.04811699999999</c:v>
                </c:pt>
                <c:pt idx="11">
                  <c:v>1773.5316370000003</c:v>
                </c:pt>
                <c:pt idx="12">
                  <c:v>3240.1878880000008</c:v>
                </c:pt>
                <c:pt idx="13">
                  <c:v>293.90540700000003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37-4A35-B978-FEC626290C06}"/>
            </c:ext>
          </c:extLst>
        </c:ser>
        <c:ser>
          <c:idx val="7"/>
          <c:order val="7"/>
          <c:tx>
            <c:strRef>
              <c:f>'4.3'!$A$12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'4.3'!$B$12:$O$12</c:f>
              <c:numCache>
                <c:formatCode>#\ ##0.0</c:formatCode>
                <c:ptCount val="14"/>
                <c:pt idx="0">
                  <c:v>0</c:v>
                </c:pt>
                <c:pt idx="1">
                  <c:v>213.75700000000001</c:v>
                </c:pt>
                <c:pt idx="2">
                  <c:v>0</c:v>
                </c:pt>
                <c:pt idx="3">
                  <c:v>0</c:v>
                </c:pt>
                <c:pt idx="4">
                  <c:v>68.646000000000001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37-4A35-B978-FEC626290C06}"/>
            </c:ext>
          </c:extLst>
        </c:ser>
        <c:ser>
          <c:idx val="8"/>
          <c:order val="8"/>
          <c:tx>
            <c:strRef>
              <c:f>'4.3'!$A$13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'4.3'!$B$13:$O$13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7-4A35-B978-FEC626290C06}"/>
            </c:ext>
          </c:extLst>
        </c:ser>
        <c:ser>
          <c:idx val="9"/>
          <c:order val="9"/>
          <c:tx>
            <c:strRef>
              <c:f>'4.3'!$A$14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'4.3'!$B$14:$O$14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14.227169999999999</c:v>
                </c:pt>
                <c:pt idx="3">
                  <c:v>2.0200999999999998</c:v>
                </c:pt>
                <c:pt idx="4">
                  <c:v>6.9729999999999999</c:v>
                </c:pt>
                <c:pt idx="5">
                  <c:v>0</c:v>
                </c:pt>
                <c:pt idx="6">
                  <c:v>1.8453299999999999</c:v>
                </c:pt>
                <c:pt idx="7">
                  <c:v>483.75392999999997</c:v>
                </c:pt>
                <c:pt idx="8">
                  <c:v>170.191294</c:v>
                </c:pt>
                <c:pt idx="9">
                  <c:v>35.151000000000003</c:v>
                </c:pt>
                <c:pt idx="10">
                  <c:v>0</c:v>
                </c:pt>
                <c:pt idx="11">
                  <c:v>711.07600000000002</c:v>
                </c:pt>
                <c:pt idx="12">
                  <c:v>258.55284</c:v>
                </c:pt>
                <c:pt idx="13">
                  <c:v>79.275999999999996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37-4A35-B978-FEC626290C06}"/>
            </c:ext>
          </c:extLst>
        </c:ser>
        <c:ser>
          <c:idx val="10"/>
          <c:order val="10"/>
          <c:tx>
            <c:strRef>
              <c:f>'4.3'!$A$15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'4.3'!$B$15:$O$15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1.8946580000000004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37-4A35-B978-FEC626290C06}"/>
            </c:ext>
          </c:extLst>
        </c:ser>
        <c:ser>
          <c:idx val="11"/>
          <c:order val="11"/>
          <c:tx>
            <c:strRef>
              <c:f>'4.3'!$A$16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'4.3'!$B$16:$O$16</c:f>
              <c:numCache>
                <c:formatCode>#\ ##0.0</c:formatCode>
                <c:ptCount val="14"/>
                <c:pt idx="0">
                  <c:v>237.46677000000003</c:v>
                </c:pt>
                <c:pt idx="1">
                  <c:v>2.274257</c:v>
                </c:pt>
                <c:pt idx="2">
                  <c:v>495.673</c:v>
                </c:pt>
                <c:pt idx="3">
                  <c:v>0</c:v>
                </c:pt>
                <c:pt idx="4">
                  <c:v>2.3269850000000001</c:v>
                </c:pt>
                <c:pt idx="5">
                  <c:v>0</c:v>
                </c:pt>
                <c:pt idx="6">
                  <c:v>171.21321000000003</c:v>
                </c:pt>
                <c:pt idx="7">
                  <c:v>38.112243999999997</c:v>
                </c:pt>
                <c:pt idx="8">
                  <c:v>98.293714999999992</c:v>
                </c:pt>
                <c:pt idx="9">
                  <c:v>0</c:v>
                </c:pt>
                <c:pt idx="10">
                  <c:v>88.080386000000004</c:v>
                </c:pt>
                <c:pt idx="11">
                  <c:v>26.654</c:v>
                </c:pt>
                <c:pt idx="12">
                  <c:v>0</c:v>
                </c:pt>
                <c:pt idx="13">
                  <c:v>20.142499999999998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37-4A35-B978-FEC626290C06}"/>
            </c:ext>
          </c:extLst>
        </c:ser>
        <c:ser>
          <c:idx val="12"/>
          <c:order val="12"/>
          <c:tx>
            <c:strRef>
              <c:f>'4.3'!$A$17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'4.3'!$B$17:$O$17</c:f>
              <c:numCache>
                <c:formatCode>#\ ##0.0</c:formatCode>
                <c:ptCount val="14"/>
                <c:pt idx="0">
                  <c:v>0</c:v>
                </c:pt>
                <c:pt idx="1">
                  <c:v>0.170767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940.52981899999986</c:v>
                </c:pt>
                <c:pt idx="8">
                  <c:v>1.9591000000000001E-2</c:v>
                </c:pt>
                <c:pt idx="9">
                  <c:v>0</c:v>
                </c:pt>
                <c:pt idx="10">
                  <c:v>0.157</c:v>
                </c:pt>
                <c:pt idx="11">
                  <c:v>100.81929</c:v>
                </c:pt>
                <c:pt idx="12">
                  <c:v>191.81200000000001</c:v>
                </c:pt>
                <c:pt idx="13">
                  <c:v>334.64602600000001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37-4A35-B978-FEC626290C06}"/>
            </c:ext>
          </c:extLst>
        </c:ser>
        <c:ser>
          <c:idx val="13"/>
          <c:order val="13"/>
          <c:tx>
            <c:strRef>
              <c:f>'4.3'!$A$18</c:f>
              <c:strCache>
                <c:ptCount val="1"/>
                <c:pt idx="0">
                  <c:v>Ostatní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'4.3'!$B$18:$O$18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0.17909999999999998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37-4A35-B978-FEC626290C06}"/>
            </c:ext>
          </c:extLst>
        </c:ser>
        <c:ser>
          <c:idx val="14"/>
          <c:order val="14"/>
          <c:tx>
            <c:strRef>
              <c:f>'4.3'!$A$19</c:f>
              <c:strCache>
                <c:ptCount val="1"/>
                <c:pt idx="0">
                  <c:v>Topné oleje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'4.3'!$B$19:$O$19</c:f>
              <c:numCache>
                <c:formatCode>#\ ##0.0</c:formatCode>
                <c:ptCount val="14"/>
                <c:pt idx="0">
                  <c:v>0</c:v>
                </c:pt>
                <c:pt idx="1">
                  <c:v>9.2585470000000001</c:v>
                </c:pt>
                <c:pt idx="2">
                  <c:v>0.13011700000000001</c:v>
                </c:pt>
                <c:pt idx="3">
                  <c:v>0</c:v>
                </c:pt>
                <c:pt idx="4">
                  <c:v>0.20097300000000001</c:v>
                </c:pt>
                <c:pt idx="5">
                  <c:v>0.58897900000000014</c:v>
                </c:pt>
                <c:pt idx="6">
                  <c:v>5.7300000000000007E-3</c:v>
                </c:pt>
                <c:pt idx="7">
                  <c:v>3.5431379999999999</c:v>
                </c:pt>
                <c:pt idx="8">
                  <c:v>4.3770640000000007</c:v>
                </c:pt>
                <c:pt idx="9">
                  <c:v>0.65713700000000008</c:v>
                </c:pt>
                <c:pt idx="10">
                  <c:v>9.4239000000000003E-2</c:v>
                </c:pt>
                <c:pt idx="11">
                  <c:v>5.4339230000000001</c:v>
                </c:pt>
                <c:pt idx="12">
                  <c:v>0.51351399999999991</c:v>
                </c:pt>
                <c:pt idx="13">
                  <c:v>0.24768399999999999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37-4A35-B978-FEC626290C06}"/>
            </c:ext>
          </c:extLst>
        </c:ser>
        <c:ser>
          <c:idx val="15"/>
          <c:order val="15"/>
          <c:tx>
            <c:strRef>
              <c:f>'4.3'!$A$20</c:f>
              <c:strCache>
                <c:ptCount val="1"/>
                <c:pt idx="0">
                  <c:v>Zemní plyn</c:v>
                </c:pt>
              </c:strCache>
            </c:strRef>
          </c:tx>
          <c:spPr>
            <a:pattFill prst="ltUpDiag">
              <a:fgClr>
                <a:schemeClr val="accent6"/>
              </a:fgClr>
              <a:bgClr>
                <a:schemeClr val="bg1"/>
              </a:bgClr>
            </a:pattFill>
          </c:spPr>
          <c:invertIfNegative val="0"/>
          <c:cat>
            <c:strRef>
              <c:f>'4.3'!$B$3:$O$3</c:f>
              <c:strCache>
                <c:ptCount val="14"/>
                <c:pt idx="0">
                  <c:v>PHA</c:v>
                </c:pt>
                <c:pt idx="1">
                  <c:v>JHČ</c:v>
                </c:pt>
                <c:pt idx="2">
                  <c:v>JHM</c:v>
                </c:pt>
                <c:pt idx="3">
                  <c:v>KVK</c:v>
                </c:pt>
                <c:pt idx="4">
                  <c:v>VYS</c:v>
                </c:pt>
                <c:pt idx="5">
                  <c:v>HKK</c:v>
                </c:pt>
                <c:pt idx="6">
                  <c:v>LBK</c:v>
                </c:pt>
                <c:pt idx="7">
                  <c:v>MSK</c:v>
                </c:pt>
                <c:pt idx="8">
                  <c:v>OLK</c:v>
                </c:pt>
                <c:pt idx="9">
                  <c:v>PAK</c:v>
                </c:pt>
                <c:pt idx="10">
                  <c:v>PLK</c:v>
                </c:pt>
                <c:pt idx="11">
                  <c:v>STČ</c:v>
                </c:pt>
                <c:pt idx="12">
                  <c:v>ULK</c:v>
                </c:pt>
                <c:pt idx="13">
                  <c:v>ZLK</c:v>
                </c:pt>
              </c:strCache>
            </c:strRef>
          </c:cat>
          <c:val>
            <c:numRef>
              <c:f>'4.3'!$B$20:$O$20</c:f>
              <c:numCache>
                <c:formatCode>#\ ##0.0</c:formatCode>
                <c:ptCount val="14"/>
                <c:pt idx="0">
                  <c:v>543.99390899999992</c:v>
                </c:pt>
                <c:pt idx="1">
                  <c:v>112.16547800000006</c:v>
                </c:pt>
                <c:pt idx="2">
                  <c:v>480.97475299999996</c:v>
                </c:pt>
                <c:pt idx="3">
                  <c:v>223.57813099999998</c:v>
                </c:pt>
                <c:pt idx="4">
                  <c:v>133.57103300000009</c:v>
                </c:pt>
                <c:pt idx="5">
                  <c:v>261.50030499999997</c:v>
                </c:pt>
                <c:pt idx="6">
                  <c:v>213.71857900000001</c:v>
                </c:pt>
                <c:pt idx="7">
                  <c:v>470.75066799999996</c:v>
                </c:pt>
                <c:pt idx="8">
                  <c:v>386.05297200000018</c:v>
                </c:pt>
                <c:pt idx="9">
                  <c:v>103.33760000000001</c:v>
                </c:pt>
                <c:pt idx="10">
                  <c:v>133.368177</c:v>
                </c:pt>
                <c:pt idx="11">
                  <c:v>846.61062000000004</c:v>
                </c:pt>
                <c:pt idx="12">
                  <c:v>245.7944610000001</c:v>
                </c:pt>
                <c:pt idx="13">
                  <c:v>299.73547000000002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F37-4A35-B978-FEC626290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31081856"/>
        <c:axId val="231083392"/>
      </c:barChart>
      <c:catAx>
        <c:axId val="23108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0" vert="horz"/>
          <a:lstStyle/>
          <a:p>
            <a:pPr>
              <a:defRPr sz="900"/>
            </a:pPr>
            <a:endParaRPr lang="cs-CZ"/>
          </a:p>
        </c:txPr>
        <c:crossAx val="231083392"/>
        <c:crosses val="autoZero"/>
        <c:auto val="1"/>
        <c:lblAlgn val="ctr"/>
        <c:lblOffset val="100"/>
        <c:noMultiLvlLbl val="0"/>
      </c:catAx>
      <c:valAx>
        <c:axId val="2310833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1081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'14.10'!$L$19:$L$26</c:f>
              <c:numCache>
                <c:formatCode>General</c:formatCode>
                <c:ptCount val="8"/>
              </c:numCache>
            </c:numRef>
          </c:cat>
          <c:val>
            <c:numRef>
              <c:f>'14.10'!$M$19:$M$26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3D2-4185-9911-1AA78E8AE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985408"/>
        <c:axId val="239986944"/>
      </c:barChart>
      <c:catAx>
        <c:axId val="239985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986944"/>
        <c:crosses val="autoZero"/>
        <c:auto val="1"/>
        <c:lblAlgn val="ctr"/>
        <c:lblOffset val="100"/>
        <c:noMultiLvlLbl val="0"/>
      </c:catAx>
      <c:valAx>
        <c:axId val="239986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985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8CE-44D1-85D7-94C1CC5A2F72}"/>
              </c:ext>
            </c:extLst>
          </c:dPt>
          <c:cat>
            <c:numRef>
              <c:f>'14.11'!$J$19:$J$26</c:f>
              <c:numCache>
                <c:formatCode>General</c:formatCode>
                <c:ptCount val="8"/>
              </c:numCache>
            </c:numRef>
          </c:cat>
          <c:val>
            <c:numRef>
              <c:f>'14.11'!$K$19:$K$26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38CE-44D1-85D7-94C1CC5A2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'14.11'!$H$19:$H$22</c:f>
              <c:numCache>
                <c:formatCode>0.0</c:formatCode>
                <c:ptCount val="4"/>
              </c:numCache>
            </c:numRef>
          </c:cat>
          <c:val>
            <c:numRef>
              <c:f>'14.11'!$I$19:$I$22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8067-45B0-B91B-8BE079E2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14080"/>
        <c:axId val="282444544"/>
      </c:barChart>
      <c:catAx>
        <c:axId val="282414080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2444544"/>
        <c:crosses val="autoZero"/>
        <c:auto val="1"/>
        <c:lblAlgn val="ctr"/>
        <c:lblOffset val="100"/>
        <c:noMultiLvlLbl val="0"/>
      </c:catAx>
      <c:valAx>
        <c:axId val="2824445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41408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'14.11'!$H$31:$H$38</c:f>
              <c:numCache>
                <c:formatCode>General</c:formatCode>
                <c:ptCount val="8"/>
              </c:numCache>
            </c:numRef>
          </c:cat>
          <c:val>
            <c:numRef>
              <c:f>'14.11'!$I$31:$I$38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B9A4-4520-8A93-B59E49D15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69120"/>
        <c:axId val="282470656"/>
      </c:barChart>
      <c:catAx>
        <c:axId val="282469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2470656"/>
        <c:crosses val="autoZero"/>
        <c:auto val="1"/>
        <c:lblAlgn val="ctr"/>
        <c:lblOffset val="100"/>
        <c:noMultiLvlLbl val="0"/>
      </c:catAx>
      <c:valAx>
        <c:axId val="2824706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4691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D8D9-4205-8FFE-D75120B2EB3F}"/>
            </c:ext>
          </c:extLst>
        </c:ser>
        <c:ser>
          <c:idx val="1"/>
          <c:order val="1"/>
          <c:tx>
            <c:strRef>
              <c:f>'14.11'!$J$32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D8D9-4205-8FFE-D75120B2EB3F}"/>
            </c:ext>
          </c:extLst>
        </c:ser>
        <c:ser>
          <c:idx val="2"/>
          <c:order val="2"/>
          <c:tx>
            <c:strRef>
              <c:f>'14.11'!$J$33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D8D9-4205-8FFE-D75120B2EB3F}"/>
            </c:ext>
          </c:extLst>
        </c:ser>
        <c:ser>
          <c:idx val="3"/>
          <c:order val="3"/>
          <c:tx>
            <c:strRef>
              <c:f>'14.11'!$J$34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D8D9-4205-8FFE-D75120B2EB3F}"/>
            </c:ext>
          </c:extLst>
        </c:ser>
        <c:ser>
          <c:idx val="4"/>
          <c:order val="4"/>
          <c:tx>
            <c:strRef>
              <c:f>'14.11'!$J$35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D8D9-4205-8FFE-D75120B2EB3F}"/>
            </c:ext>
          </c:extLst>
        </c:ser>
        <c:ser>
          <c:idx val="5"/>
          <c:order val="5"/>
          <c:tx>
            <c:strRef>
              <c:f>'14.11'!$J$36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D8D9-4205-8FFE-D75120B2EB3F}"/>
            </c:ext>
          </c:extLst>
        </c:ser>
        <c:ser>
          <c:idx val="6"/>
          <c:order val="6"/>
          <c:tx>
            <c:strRef>
              <c:f>'14.11'!$J$37</c:f>
              <c:strCache>
                <c:ptCount val="1"/>
              </c:strCache>
            </c:strRef>
          </c:tx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D8D9-4205-8FFE-D75120B2EB3F}"/>
            </c:ext>
          </c:extLst>
        </c:ser>
        <c:ser>
          <c:idx val="7"/>
          <c:order val="7"/>
          <c:tx>
            <c:strRef>
              <c:f>'14.11'!$J$38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'14.11'!$K$30:$M$30</c:f>
              <c:numCache>
                <c:formatCode>General</c:formatCode>
                <c:ptCount val="3"/>
              </c:numCache>
            </c:numRef>
          </c:cat>
          <c:val>
            <c:numRef>
              <c:f>'14.11'!$K$38:$M$38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D8D9-4205-8FFE-D75120B2E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2520192"/>
        <c:axId val="284635520"/>
      </c:barChart>
      <c:catAx>
        <c:axId val="28252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635520"/>
        <c:crosses val="autoZero"/>
        <c:auto val="1"/>
        <c:lblAlgn val="ctr"/>
        <c:lblOffset val="100"/>
        <c:noMultiLvlLbl val="0"/>
      </c:catAx>
      <c:valAx>
        <c:axId val="284635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252019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'14.11'!$L$19:$L$26</c:f>
              <c:numCache>
                <c:formatCode>General</c:formatCode>
                <c:ptCount val="8"/>
              </c:numCache>
            </c:numRef>
          </c:cat>
          <c:val>
            <c:numRef>
              <c:f>'14.11'!$M$19:$M$26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284D-48C2-8EA4-9AF7E6CF9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660864"/>
        <c:axId val="284662400"/>
      </c:barChart>
      <c:catAx>
        <c:axId val="28466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662400"/>
        <c:crosses val="autoZero"/>
        <c:auto val="1"/>
        <c:lblAlgn val="ctr"/>
        <c:lblOffset val="100"/>
        <c:noMultiLvlLbl val="0"/>
      </c:catAx>
      <c:valAx>
        <c:axId val="284662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66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811-48CA-9688-34DCE695C456}"/>
              </c:ext>
            </c:extLst>
          </c:dPt>
          <c:cat>
            <c:numRef>
              <c:f>'14.12'!$J$19:$J$26</c:f>
              <c:numCache>
                <c:formatCode>General</c:formatCode>
                <c:ptCount val="8"/>
              </c:numCache>
            </c:numRef>
          </c:cat>
          <c:val>
            <c:numRef>
              <c:f>'14.12'!$K$19:$K$26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B811-48CA-9688-34DCE695C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'14.12'!$H$19:$H$22</c:f>
              <c:numCache>
                <c:formatCode>0.0</c:formatCode>
                <c:ptCount val="4"/>
              </c:numCache>
            </c:numRef>
          </c:cat>
          <c:val>
            <c:numRef>
              <c:f>'14.12'!$I$19:$I$22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D62E-46B3-B390-D4ABEDCE3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48416"/>
        <c:axId val="284758400"/>
      </c:barChart>
      <c:catAx>
        <c:axId val="284748416"/>
        <c:scaling>
          <c:orientation val="maxMin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758400"/>
        <c:crosses val="autoZero"/>
        <c:auto val="1"/>
        <c:lblAlgn val="ctr"/>
        <c:lblOffset val="100"/>
        <c:noMultiLvlLbl val="0"/>
      </c:catAx>
      <c:valAx>
        <c:axId val="2847584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74841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numRef>
              <c:f>'14.12'!$H$31:$H$38</c:f>
              <c:numCache>
                <c:formatCode>General</c:formatCode>
                <c:ptCount val="8"/>
              </c:numCache>
            </c:numRef>
          </c:cat>
          <c:val>
            <c:numRef>
              <c:f>'14.12'!$I$31:$I$38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A0-451B-B7CC-C92BF36CB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4787072"/>
        <c:axId val="284788608"/>
      </c:barChart>
      <c:catAx>
        <c:axId val="284787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4788608"/>
        <c:crosses val="autoZero"/>
        <c:auto val="1"/>
        <c:lblAlgn val="ctr"/>
        <c:lblOffset val="100"/>
        <c:noMultiLvlLbl val="0"/>
      </c:catAx>
      <c:valAx>
        <c:axId val="2847886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47870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'14.12'!$K$31:$M$31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F83F-4CFE-81BF-ADCF32E0E5EC}"/>
            </c:ext>
          </c:extLst>
        </c:ser>
        <c:ser>
          <c:idx val="1"/>
          <c:order val="1"/>
          <c:tx>
            <c:strRef>
              <c:f>'14.12'!$J$32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'14.12'!$K$32:$M$32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F83F-4CFE-81BF-ADCF32E0E5EC}"/>
            </c:ext>
          </c:extLst>
        </c:ser>
        <c:ser>
          <c:idx val="2"/>
          <c:order val="2"/>
          <c:tx>
            <c:strRef>
              <c:f>'14.12'!$J$33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'14.12'!$K$33:$M$33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F83F-4CFE-81BF-ADCF32E0E5EC}"/>
            </c:ext>
          </c:extLst>
        </c:ser>
        <c:ser>
          <c:idx val="3"/>
          <c:order val="3"/>
          <c:tx>
            <c:strRef>
              <c:f>'14.12'!$J$34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'14.12'!$K$34:$M$34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F83F-4CFE-81BF-ADCF32E0E5EC}"/>
            </c:ext>
          </c:extLst>
        </c:ser>
        <c:ser>
          <c:idx val="4"/>
          <c:order val="4"/>
          <c:tx>
            <c:strRef>
              <c:f>'14.12'!$J$35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'14.12'!$K$35:$M$35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F83F-4CFE-81BF-ADCF32E0E5EC}"/>
            </c:ext>
          </c:extLst>
        </c:ser>
        <c:ser>
          <c:idx val="5"/>
          <c:order val="5"/>
          <c:tx>
            <c:strRef>
              <c:f>'14.12'!$J$36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'14.12'!$K$36:$M$36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F83F-4CFE-81BF-ADCF32E0E5EC}"/>
            </c:ext>
          </c:extLst>
        </c:ser>
        <c:ser>
          <c:idx val="6"/>
          <c:order val="6"/>
          <c:tx>
            <c:strRef>
              <c:f>'14.12'!$J$37</c:f>
              <c:strCache>
                <c:ptCount val="1"/>
              </c:strCache>
            </c:strRef>
          </c:tx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'14.12'!$K$37:$M$37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F83F-4CFE-81BF-ADCF32E0E5EC}"/>
            </c:ext>
          </c:extLst>
        </c:ser>
        <c:ser>
          <c:idx val="7"/>
          <c:order val="7"/>
          <c:tx>
            <c:strRef>
              <c:f>'14.12'!$J$38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'14.12'!$K$30:$M$30</c:f>
              <c:numCache>
                <c:formatCode>General</c:formatCode>
                <c:ptCount val="3"/>
              </c:numCache>
            </c:numRef>
          </c:cat>
          <c:val>
            <c:numRef>
              <c:f>'14.12'!$K$38:$M$38</c:f>
              <c:numCache>
                <c:formatCode>#\ ##0.0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7-F83F-4CFE-81BF-ADCF32E0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85219072"/>
        <c:axId val="285237248"/>
      </c:barChart>
      <c:catAx>
        <c:axId val="28521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85237248"/>
        <c:crosses val="autoZero"/>
        <c:auto val="1"/>
        <c:lblAlgn val="ctr"/>
        <c:lblOffset val="100"/>
        <c:noMultiLvlLbl val="0"/>
      </c:catAx>
      <c:valAx>
        <c:axId val="2852372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85219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0.xml"/><Relationship Id="rId5" Type="http://schemas.openxmlformats.org/officeDocument/2006/relationships/image" Target="../media/image4.png"/><Relationship Id="rId4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microsoft.com/office/2007/relationships/hdphoto" Target="../media/hdphoto1.wdp"/><Relationship Id="rId1" Type="http://schemas.openxmlformats.org/officeDocument/2006/relationships/image" Target="../media/image6.png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microsoft.com/office/2007/relationships/hdphoto" Target="../media/hdphoto2.wdp"/><Relationship Id="rId1" Type="http://schemas.openxmlformats.org/officeDocument/2006/relationships/image" Target="../media/image7.png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microsoft.com/office/2007/relationships/hdphoto" Target="../media/hdphoto3.wdp"/><Relationship Id="rId1" Type="http://schemas.openxmlformats.org/officeDocument/2006/relationships/image" Target="../media/image8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2" Type="http://schemas.microsoft.com/office/2007/relationships/hdphoto" Target="../media/hdphoto4.wdp"/><Relationship Id="rId1" Type="http://schemas.openxmlformats.org/officeDocument/2006/relationships/image" Target="../media/image9.png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microsoft.com/office/2007/relationships/hdphoto" Target="../media/hdphoto5.wdp"/><Relationship Id="rId1" Type="http://schemas.openxmlformats.org/officeDocument/2006/relationships/image" Target="../media/image10.png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image" Target="../media/image12.png"/><Relationship Id="rId7" Type="http://schemas.openxmlformats.org/officeDocument/2006/relationships/chart" Target="../charts/chart73.xml"/><Relationship Id="rId2" Type="http://schemas.microsoft.com/office/2007/relationships/hdphoto" Target="../media/hdphoto6.wdp"/><Relationship Id="rId1" Type="http://schemas.openxmlformats.org/officeDocument/2006/relationships/image" Target="../media/image11.png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microsoft.com/office/2007/relationships/hdphoto" Target="../media/hdphoto7.wdp"/><Relationship Id="rId9" Type="http://schemas.openxmlformats.org/officeDocument/2006/relationships/chart" Target="../charts/chart75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microsoft.com/office/2007/relationships/hdphoto" Target="../media/hdphoto8.wdp"/><Relationship Id="rId1" Type="http://schemas.openxmlformats.org/officeDocument/2006/relationships/image" Target="../media/image13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image" Target="../media/image15.png"/><Relationship Id="rId7" Type="http://schemas.openxmlformats.org/officeDocument/2006/relationships/chart" Target="../charts/chart83.xml"/><Relationship Id="rId2" Type="http://schemas.microsoft.com/office/2007/relationships/hdphoto" Target="../media/hdphoto9.wdp"/><Relationship Id="rId1" Type="http://schemas.openxmlformats.org/officeDocument/2006/relationships/image" Target="../media/image14.png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microsoft.com/office/2007/relationships/hdphoto" Target="../media/hdphoto10.wdp"/><Relationship Id="rId9" Type="http://schemas.openxmlformats.org/officeDocument/2006/relationships/chart" Target="../charts/chart85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3" Type="http://schemas.openxmlformats.org/officeDocument/2006/relationships/image" Target="../media/image17.png"/><Relationship Id="rId7" Type="http://schemas.openxmlformats.org/officeDocument/2006/relationships/chart" Target="../charts/chart88.xml"/><Relationship Id="rId2" Type="http://schemas.microsoft.com/office/2007/relationships/hdphoto" Target="../media/hdphoto11.wdp"/><Relationship Id="rId1" Type="http://schemas.openxmlformats.org/officeDocument/2006/relationships/image" Target="../media/image16.png"/><Relationship Id="rId6" Type="http://schemas.openxmlformats.org/officeDocument/2006/relationships/chart" Target="../charts/chart87.xml"/><Relationship Id="rId5" Type="http://schemas.openxmlformats.org/officeDocument/2006/relationships/chart" Target="../charts/chart86.xml"/><Relationship Id="rId4" Type="http://schemas.microsoft.com/office/2007/relationships/hdphoto" Target="../media/hdphoto12.wdp"/><Relationship Id="rId9" Type="http://schemas.openxmlformats.org/officeDocument/2006/relationships/chart" Target="../charts/chart9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image" Target="../media/image19.png"/><Relationship Id="rId7" Type="http://schemas.openxmlformats.org/officeDocument/2006/relationships/chart" Target="../charts/chart93.xml"/><Relationship Id="rId2" Type="http://schemas.microsoft.com/office/2007/relationships/hdphoto" Target="../media/hdphoto13.wdp"/><Relationship Id="rId1" Type="http://schemas.openxmlformats.org/officeDocument/2006/relationships/image" Target="../media/image18.png"/><Relationship Id="rId6" Type="http://schemas.openxmlformats.org/officeDocument/2006/relationships/chart" Target="../charts/chart92.xml"/><Relationship Id="rId5" Type="http://schemas.openxmlformats.org/officeDocument/2006/relationships/chart" Target="../charts/chart91.xml"/><Relationship Id="rId4" Type="http://schemas.microsoft.com/office/2007/relationships/hdphoto" Target="../media/hdphoto14.wdp"/><Relationship Id="rId9" Type="http://schemas.openxmlformats.org/officeDocument/2006/relationships/chart" Target="../charts/chart95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3" Type="http://schemas.openxmlformats.org/officeDocument/2006/relationships/image" Target="../media/image21.png"/><Relationship Id="rId7" Type="http://schemas.openxmlformats.org/officeDocument/2006/relationships/chart" Target="../charts/chart98.xml"/><Relationship Id="rId2" Type="http://schemas.microsoft.com/office/2007/relationships/hdphoto" Target="../media/hdphoto15.wdp"/><Relationship Id="rId1" Type="http://schemas.openxmlformats.org/officeDocument/2006/relationships/image" Target="../media/image20.png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microsoft.com/office/2007/relationships/hdphoto" Target="../media/hdphoto16.wdp"/><Relationship Id="rId9" Type="http://schemas.openxmlformats.org/officeDocument/2006/relationships/chart" Target="../charts/chart10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microsoft.com/office/2007/relationships/hdphoto" Target="../media/hdphoto17.wdp"/><Relationship Id="rId1" Type="http://schemas.openxmlformats.org/officeDocument/2006/relationships/image" Target="../media/image22.png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2" Type="http://schemas.microsoft.com/office/2007/relationships/hdphoto" Target="../media/hdphoto18.wdp"/><Relationship Id="rId1" Type="http://schemas.openxmlformats.org/officeDocument/2006/relationships/image" Target="../media/image23.png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3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5.xml"/><Relationship Id="rId5" Type="http://schemas.openxmlformats.org/officeDocument/2006/relationships/image" Target="../media/image24.png"/><Relationship Id="rId4" Type="http://schemas.openxmlformats.org/officeDocument/2006/relationships/chart" Target="../charts/chart11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0.xml"/><Relationship Id="rId5" Type="http://schemas.openxmlformats.org/officeDocument/2006/relationships/image" Target="../media/image25.png"/><Relationship Id="rId4" Type="http://schemas.openxmlformats.org/officeDocument/2006/relationships/chart" Target="../charts/chart11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5.xml"/><Relationship Id="rId5" Type="http://schemas.openxmlformats.org/officeDocument/2006/relationships/image" Target="../media/image26.png"/><Relationship Id="rId4" Type="http://schemas.openxmlformats.org/officeDocument/2006/relationships/chart" Target="../charts/chart124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image" Target="../media/image27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image" Target="../media/image28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0.xml"/><Relationship Id="rId5" Type="http://schemas.openxmlformats.org/officeDocument/2006/relationships/chart" Target="../charts/chart139.xml"/><Relationship Id="rId4" Type="http://schemas.openxmlformats.org/officeDocument/2006/relationships/image" Target="../media/image29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5.xml"/><Relationship Id="rId5" Type="http://schemas.openxmlformats.org/officeDocument/2006/relationships/chart" Target="../charts/chart144.xml"/><Relationship Id="rId4" Type="http://schemas.openxmlformats.org/officeDocument/2006/relationships/image" Target="../media/image30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image" Target="../media/image3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image" Target="../media/image3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image" Target="../media/image3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5.xml"/><Relationship Id="rId5" Type="http://schemas.openxmlformats.org/officeDocument/2006/relationships/chart" Target="../charts/chart164.xml"/><Relationship Id="rId4" Type="http://schemas.openxmlformats.org/officeDocument/2006/relationships/image" Target="../media/image3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image" Target="../media/image3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1800000</xdr:colOff>
      <xdr:row>0</xdr:row>
      <xdr:rowOff>597114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63043C4-EEC5-45B2-A463-C0B915EF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800000" cy="597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3056372</xdr:rowOff>
    </xdr:from>
    <xdr:to>
      <xdr:col>2</xdr:col>
      <xdr:colOff>368119</xdr:colOff>
      <xdr:row>1</xdr:row>
      <xdr:rowOff>4485848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50FAA24-15F5-43B1-9C2B-A0E106997C2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6372"/>
          <a:ext cx="6677479" cy="6504396"/>
        </a:xfrm>
        <a:prstGeom prst="rect">
          <a:avLst/>
        </a:prstGeom>
      </xdr:spPr>
    </xdr:pic>
    <xdr:clientData/>
  </xdr:twoCellAnchor>
  <xdr:twoCellAnchor editAs="oneCell">
    <xdr:from>
      <xdr:col>1</xdr:col>
      <xdr:colOff>2250645</xdr:colOff>
      <xdr:row>1</xdr:row>
      <xdr:rowOff>4372248</xdr:rowOff>
    </xdr:from>
    <xdr:to>
      <xdr:col>2</xdr:col>
      <xdr:colOff>33531</xdr:colOff>
      <xdr:row>2</xdr:row>
      <xdr:rowOff>97864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BD73B86-89FF-492F-8703-7137D53B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25" y="9447168"/>
          <a:ext cx="1242366" cy="8081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131082</xdr:colOff>
      <xdr:row>20</xdr:row>
      <xdr:rowOff>82096</xdr:rowOff>
    </xdr:from>
    <xdr:to>
      <xdr:col>12</xdr:col>
      <xdr:colOff>628317</xdr:colOff>
      <xdr:row>44</xdr:row>
      <xdr:rowOff>9071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124732</xdr:colOff>
      <xdr:row>20</xdr:row>
      <xdr:rowOff>82096</xdr:rowOff>
    </xdr:from>
    <xdr:to>
      <xdr:col>7</xdr:col>
      <xdr:colOff>131081</xdr:colOff>
      <xdr:row>34</xdr:row>
      <xdr:rowOff>37193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123825</xdr:colOff>
      <xdr:row>20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124732</xdr:colOff>
      <xdr:row>30</xdr:row>
      <xdr:rowOff>140607</xdr:rowOff>
    </xdr:from>
    <xdr:to>
      <xdr:col>7</xdr:col>
      <xdr:colOff>236309</xdr:colOff>
      <xdr:row>45</xdr:row>
      <xdr:rowOff>45356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16</xdr:row>
      <xdr:rowOff>81643</xdr:rowOff>
    </xdr:from>
    <xdr:to>
      <xdr:col>13</xdr:col>
      <xdr:colOff>609600</xdr:colOff>
      <xdr:row>41</xdr:row>
      <xdr:rowOff>139065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4761</xdr:rowOff>
    </xdr:from>
    <xdr:to>
      <xdr:col>0</xdr:col>
      <xdr:colOff>142875</xdr:colOff>
      <xdr:row>15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8282</xdr:colOff>
      <xdr:row>18</xdr:row>
      <xdr:rowOff>130629</xdr:rowOff>
    </xdr:from>
    <xdr:to>
      <xdr:col>9</xdr:col>
      <xdr:colOff>911679</xdr:colOff>
      <xdr:row>43</xdr:row>
      <xdr:rowOff>142875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30480</xdr:colOff>
      <xdr:row>19</xdr:row>
      <xdr:rowOff>6804</xdr:rowOff>
    </xdr:from>
    <xdr:to>
      <xdr:col>9</xdr:col>
      <xdr:colOff>906531</xdr:colOff>
      <xdr:row>42</xdr:row>
      <xdr:rowOff>44241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266514</xdr:colOff>
      <xdr:row>36</xdr:row>
      <xdr:rowOff>2489</xdr:rowOff>
    </xdr:from>
    <xdr:to>
      <xdr:col>8</xdr:col>
      <xdr:colOff>594284</xdr:colOff>
      <xdr:row>44</xdr:row>
      <xdr:rowOff>131979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331134</xdr:colOff>
      <xdr:row>36</xdr:row>
      <xdr:rowOff>2489</xdr:rowOff>
    </xdr:from>
    <xdr:to>
      <xdr:col>8</xdr:col>
      <xdr:colOff>876238</xdr:colOff>
      <xdr:row>44</xdr:row>
      <xdr:rowOff>63501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61008</xdr:colOff>
      <xdr:row>36</xdr:row>
      <xdr:rowOff>2489</xdr:rowOff>
    </xdr:from>
    <xdr:to>
      <xdr:col>2</xdr:col>
      <xdr:colOff>281327</xdr:colOff>
      <xdr:row>44</xdr:row>
      <xdr:rowOff>75951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27</xdr:row>
      <xdr:rowOff>9525</xdr:rowOff>
    </xdr:from>
    <xdr:to>
      <xdr:col>0</xdr:col>
      <xdr:colOff>123825</xdr:colOff>
      <xdr:row>35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1</xdr:row>
      <xdr:rowOff>212187</xdr:rowOff>
    </xdr:from>
    <xdr:to>
      <xdr:col>0</xdr:col>
      <xdr:colOff>1082829</xdr:colOff>
      <xdr:row>6</xdr:row>
      <xdr:rowOff>2222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89" b="9389"/>
        <a:stretch/>
      </xdr:blipFill>
      <xdr:spPr>
        <a:xfrm>
          <a:off x="1" y="469362"/>
          <a:ext cx="1082828" cy="6377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9238</xdr:rowOff>
    </xdr:from>
    <xdr:to>
      <xdr:col>0</xdr:col>
      <xdr:colOff>123825</xdr:colOff>
      <xdr:row>25</xdr:row>
      <xdr:rowOff>89546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910DCF15-5149-40B8-BD1A-522A42BD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600079</xdr:colOff>
      <xdr:row>35</xdr:row>
      <xdr:rowOff>19050</xdr:rowOff>
    </xdr:from>
    <xdr:to>
      <xdr:col>8</xdr:col>
      <xdr:colOff>78922</xdr:colOff>
      <xdr:row>45</xdr:row>
      <xdr:rowOff>95249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643889</xdr:colOff>
      <xdr:row>35</xdr:row>
      <xdr:rowOff>47625</xdr:rowOff>
    </xdr:from>
    <xdr:to>
      <xdr:col>8</xdr:col>
      <xdr:colOff>866774</xdr:colOff>
      <xdr:row>45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60960</xdr:colOff>
      <xdr:row>1</xdr:row>
      <xdr:rowOff>9525</xdr:rowOff>
    </xdr:from>
    <xdr:to>
      <xdr:col>0</xdr:col>
      <xdr:colOff>1027464</xdr:colOff>
      <xdr:row>6</xdr:row>
      <xdr:rowOff>60616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" y="240846"/>
          <a:ext cx="966504" cy="6770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17478</xdr:rowOff>
    </xdr:from>
    <xdr:to>
      <xdr:col>0</xdr:col>
      <xdr:colOff>123825</xdr:colOff>
      <xdr:row>24</xdr:row>
      <xdr:rowOff>132826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FBF72DEA-1AB1-404D-BA51-763C18E8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38100</xdr:colOff>
      <xdr:row>35</xdr:row>
      <xdr:rowOff>19050</xdr:rowOff>
    </xdr:from>
    <xdr:to>
      <xdr:col>2</xdr:col>
      <xdr:colOff>600075</xdr:colOff>
      <xdr:row>45</xdr:row>
      <xdr:rowOff>38100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3C1E1CDE-38B5-417B-8608-45C630C81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0</xdr:col>
      <xdr:colOff>161925</xdr:colOff>
      <xdr:row>16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23812</xdr:rowOff>
    </xdr:from>
    <xdr:to>
      <xdr:col>13</xdr:col>
      <xdr:colOff>666750</xdr:colOff>
      <xdr:row>39</xdr:row>
      <xdr:rowOff>55012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6</xdr:row>
      <xdr:rowOff>19152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19151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19152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436792</xdr:colOff>
      <xdr:row>35</xdr:row>
      <xdr:rowOff>9526</xdr:rowOff>
    </xdr:from>
    <xdr:to>
      <xdr:col>7</xdr:col>
      <xdr:colOff>610961</xdr:colOff>
      <xdr:row>45</xdr:row>
      <xdr:rowOff>19051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579664</xdr:colOff>
      <xdr:row>34</xdr:row>
      <xdr:rowOff>142876</xdr:rowOff>
    </xdr:from>
    <xdr:to>
      <xdr:col>8</xdr:col>
      <xdr:colOff>866775</xdr:colOff>
      <xdr:row>45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9526</xdr:rowOff>
    </xdr:from>
    <xdr:to>
      <xdr:col>2</xdr:col>
      <xdr:colOff>457200</xdr:colOff>
      <xdr:row>45</xdr:row>
      <xdr:rowOff>43545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127991</xdr:colOff>
      <xdr:row>1</xdr:row>
      <xdr:rowOff>0</xdr:rowOff>
    </xdr:from>
    <xdr:to>
      <xdr:col>0</xdr:col>
      <xdr:colOff>1038472</xdr:colOff>
      <xdr:row>6</xdr:row>
      <xdr:rowOff>11271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991" y="231321"/>
          <a:ext cx="910481" cy="637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152400</xdr:rowOff>
    </xdr:from>
    <xdr:to>
      <xdr:col>0</xdr:col>
      <xdr:colOff>123825</xdr:colOff>
      <xdr:row>24</xdr:row>
      <xdr:rowOff>135775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96DF24D-1E95-42D8-AEE1-39F6213EB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511631</xdr:colOff>
      <xdr:row>35</xdr:row>
      <xdr:rowOff>9525</xdr:rowOff>
    </xdr:from>
    <xdr:to>
      <xdr:col>7</xdr:col>
      <xdr:colOff>666751</xdr:colOff>
      <xdr:row>45</xdr:row>
      <xdr:rowOff>80282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704850</xdr:colOff>
      <xdr:row>35</xdr:row>
      <xdr:rowOff>9524</xdr:rowOff>
    </xdr:from>
    <xdr:to>
      <xdr:col>8</xdr:col>
      <xdr:colOff>876299</xdr:colOff>
      <xdr:row>45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9525</xdr:rowOff>
    </xdr:from>
    <xdr:to>
      <xdr:col>2</xdr:col>
      <xdr:colOff>523874</xdr:colOff>
      <xdr:row>45</xdr:row>
      <xdr:rowOff>66676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17145</xdr:rowOff>
    </xdr:from>
    <xdr:to>
      <xdr:col>0</xdr:col>
      <xdr:colOff>123825</xdr:colOff>
      <xdr:row>34</xdr:row>
      <xdr:rowOff>7620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99497</xdr:colOff>
      <xdr:row>1</xdr:row>
      <xdr:rowOff>0</xdr:rowOff>
    </xdr:from>
    <xdr:to>
      <xdr:col>0</xdr:col>
      <xdr:colOff>1005217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497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C4DD86EF-FA02-40B0-8531-C831EA6D6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23</xdr:row>
      <xdr:rowOff>38100</xdr:rowOff>
    </xdr:from>
    <xdr:to>
      <xdr:col>7</xdr:col>
      <xdr:colOff>266700</xdr:colOff>
      <xdr:row>45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</xdr:row>
      <xdr:rowOff>9524</xdr:rowOff>
    </xdr:from>
    <xdr:to>
      <xdr:col>0</xdr:col>
      <xdr:colOff>123825</xdr:colOff>
      <xdr:row>23</xdr:row>
      <xdr:rowOff>85724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352425</xdr:colOff>
      <xdr:row>23</xdr:row>
      <xdr:rowOff>38100</xdr:rowOff>
    </xdr:from>
    <xdr:to>
      <xdr:col>13</xdr:col>
      <xdr:colOff>672192</xdr:colOff>
      <xdr:row>45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492580</xdr:colOff>
      <xdr:row>34</xdr:row>
      <xdr:rowOff>133350</xdr:rowOff>
    </xdr:from>
    <xdr:to>
      <xdr:col>8</xdr:col>
      <xdr:colOff>121103</xdr:colOff>
      <xdr:row>45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683080</xdr:colOff>
      <xdr:row>34</xdr:row>
      <xdr:rowOff>133350</xdr:rowOff>
    </xdr:from>
    <xdr:to>
      <xdr:col>8</xdr:col>
      <xdr:colOff>866776</xdr:colOff>
      <xdr:row>44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34</xdr:row>
      <xdr:rowOff>133350</xdr:rowOff>
    </xdr:from>
    <xdr:to>
      <xdr:col>2</xdr:col>
      <xdr:colOff>514349</xdr:colOff>
      <xdr:row>45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26</xdr:row>
      <xdr:rowOff>9525</xdr:rowOff>
    </xdr:from>
    <xdr:to>
      <xdr:col>0</xdr:col>
      <xdr:colOff>123825</xdr:colOff>
      <xdr:row>34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99416</xdr:colOff>
      <xdr:row>1</xdr:row>
      <xdr:rowOff>0</xdr:rowOff>
    </xdr:from>
    <xdr:to>
      <xdr:col>0</xdr:col>
      <xdr:colOff>1007831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9416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153184</xdr:rowOff>
    </xdr:from>
    <xdr:to>
      <xdr:col>0</xdr:col>
      <xdr:colOff>123825</xdr:colOff>
      <xdr:row>24</xdr:row>
      <xdr:rowOff>137473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6304CCAA-DB51-4089-802D-516A2B7B6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542928</xdr:colOff>
      <xdr:row>36</xdr:row>
      <xdr:rowOff>9525</xdr:rowOff>
    </xdr:from>
    <xdr:to>
      <xdr:col>8</xdr:col>
      <xdr:colOff>295275</xdr:colOff>
      <xdr:row>45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666748</xdr:colOff>
      <xdr:row>36</xdr:row>
      <xdr:rowOff>9525</xdr:rowOff>
    </xdr:from>
    <xdr:to>
      <xdr:col>8</xdr:col>
      <xdr:colOff>857250</xdr:colOff>
      <xdr:row>45</xdr:row>
      <xdr:rowOff>66675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36</xdr:row>
      <xdr:rowOff>9525</xdr:rowOff>
    </xdr:from>
    <xdr:to>
      <xdr:col>2</xdr:col>
      <xdr:colOff>533399</xdr:colOff>
      <xdr:row>45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15240</xdr:rowOff>
    </xdr:from>
    <xdr:to>
      <xdr:col>0</xdr:col>
      <xdr:colOff>123825</xdr:colOff>
      <xdr:row>35</xdr:row>
      <xdr:rowOff>5715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94F3ED56-E3EB-43F6-A387-8AD04590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FB8D3B56-B169-4526-9032-BB8A1F48B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526597</xdr:colOff>
      <xdr:row>34</xdr:row>
      <xdr:rowOff>152399</xdr:rowOff>
    </xdr:from>
    <xdr:to>
      <xdr:col>7</xdr:col>
      <xdr:colOff>809625</xdr:colOff>
      <xdr:row>45</xdr:row>
      <xdr:rowOff>66674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800100</xdr:colOff>
      <xdr:row>34</xdr:row>
      <xdr:rowOff>152399</xdr:rowOff>
    </xdr:from>
    <xdr:to>
      <xdr:col>8</xdr:col>
      <xdr:colOff>847725</xdr:colOff>
      <xdr:row>45</xdr:row>
      <xdr:rowOff>76199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34</xdr:row>
      <xdr:rowOff>152399</xdr:rowOff>
    </xdr:from>
    <xdr:to>
      <xdr:col>2</xdr:col>
      <xdr:colOff>514349</xdr:colOff>
      <xdr:row>45</xdr:row>
      <xdr:rowOff>76199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101507</xdr:colOff>
      <xdr:row>1</xdr:row>
      <xdr:rowOff>0</xdr:rowOff>
    </xdr:from>
    <xdr:to>
      <xdr:col>0</xdr:col>
      <xdr:colOff>1007227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507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16420</xdr:rowOff>
    </xdr:from>
    <xdr:to>
      <xdr:col>0</xdr:col>
      <xdr:colOff>123825</xdr:colOff>
      <xdr:row>34</xdr:row>
      <xdr:rowOff>7158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CD5DB2B-8A6C-4AF1-A626-535F43689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140918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E9472A4B-ED45-4371-85C3-FDFF7289D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534762</xdr:colOff>
      <xdr:row>35</xdr:row>
      <xdr:rowOff>9525</xdr:rowOff>
    </xdr:from>
    <xdr:to>
      <xdr:col>7</xdr:col>
      <xdr:colOff>845003</xdr:colOff>
      <xdr:row>45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790575</xdr:colOff>
      <xdr:row>35</xdr:row>
      <xdr:rowOff>9525</xdr:rowOff>
    </xdr:from>
    <xdr:to>
      <xdr:col>8</xdr:col>
      <xdr:colOff>819150</xdr:colOff>
      <xdr:row>45</xdr:row>
      <xdr:rowOff>47625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35</xdr:row>
      <xdr:rowOff>9525</xdr:rowOff>
    </xdr:from>
    <xdr:to>
      <xdr:col>2</xdr:col>
      <xdr:colOff>542924</xdr:colOff>
      <xdr:row>45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102379</xdr:colOff>
      <xdr:row>0</xdr:row>
      <xdr:rowOff>180975</xdr:rowOff>
    </xdr:from>
    <xdr:to>
      <xdr:col>0</xdr:col>
      <xdr:colOff>1007841</xdr:colOff>
      <xdr:row>5</xdr:row>
      <xdr:rowOff>120315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379" y="180975"/>
          <a:ext cx="905462" cy="6469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6580DBB-EF74-4F3B-A9A4-D94C1AD6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134470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D0606D90-58F3-43B1-BF1C-A159513CD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530681</xdr:colOff>
      <xdr:row>35</xdr:row>
      <xdr:rowOff>38100</xdr:rowOff>
    </xdr:from>
    <xdr:to>
      <xdr:col>8</xdr:col>
      <xdr:colOff>257175</xdr:colOff>
      <xdr:row>45</xdr:row>
      <xdr:rowOff>54429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790576</xdr:colOff>
      <xdr:row>35</xdr:row>
      <xdr:rowOff>38100</xdr:rowOff>
    </xdr:from>
    <xdr:to>
      <xdr:col>8</xdr:col>
      <xdr:colOff>847726</xdr:colOff>
      <xdr:row>45</xdr:row>
      <xdr:rowOff>65315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35</xdr:row>
      <xdr:rowOff>38100</xdr:rowOff>
    </xdr:from>
    <xdr:to>
      <xdr:col>2</xdr:col>
      <xdr:colOff>533399</xdr:colOff>
      <xdr:row>45</xdr:row>
      <xdr:rowOff>61365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38100</xdr:rowOff>
    </xdr:from>
    <xdr:to>
      <xdr:col>0</xdr:col>
      <xdr:colOff>123825</xdr:colOff>
      <xdr:row>34</xdr:row>
      <xdr:rowOff>2334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17443B8-E25E-44CD-9663-4B9DC7E46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153830</xdr:rowOff>
    </xdr:from>
    <xdr:to>
      <xdr:col>0</xdr:col>
      <xdr:colOff>123825</xdr:colOff>
      <xdr:row>25</xdr:row>
      <xdr:rowOff>3577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F386EF36-9787-4364-BDFE-207F5DCCE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576945</xdr:colOff>
      <xdr:row>36</xdr:row>
      <xdr:rowOff>19050</xdr:rowOff>
    </xdr:from>
    <xdr:to>
      <xdr:col>8</xdr:col>
      <xdr:colOff>205468</xdr:colOff>
      <xdr:row>45</xdr:row>
      <xdr:rowOff>104775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752475</xdr:colOff>
      <xdr:row>36</xdr:row>
      <xdr:rowOff>19050</xdr:rowOff>
    </xdr:from>
    <xdr:to>
      <xdr:col>8</xdr:col>
      <xdr:colOff>857250</xdr:colOff>
      <xdr:row>45</xdr:row>
      <xdr:rowOff>76200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36</xdr:row>
      <xdr:rowOff>19050</xdr:rowOff>
    </xdr:from>
    <xdr:to>
      <xdr:col>2</xdr:col>
      <xdr:colOff>523874</xdr:colOff>
      <xdr:row>45</xdr:row>
      <xdr:rowOff>95923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38100</xdr:rowOff>
    </xdr:from>
    <xdr:to>
      <xdr:col>0</xdr:col>
      <xdr:colOff>123825</xdr:colOff>
      <xdr:row>35</xdr:row>
      <xdr:rowOff>2334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5B623BC1-622C-4C63-8DB4-1A30FCD59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25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66CA93C6-0911-4301-B89D-4F3F7E0B6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503466</xdr:colOff>
      <xdr:row>34</xdr:row>
      <xdr:rowOff>145598</xdr:rowOff>
    </xdr:from>
    <xdr:to>
      <xdr:col>8</xdr:col>
      <xdr:colOff>352425</xdr:colOff>
      <xdr:row>45</xdr:row>
      <xdr:rowOff>9527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681720</xdr:colOff>
      <xdr:row>34</xdr:row>
      <xdr:rowOff>145598</xdr:rowOff>
    </xdr:from>
    <xdr:to>
      <xdr:col>8</xdr:col>
      <xdr:colOff>828676</xdr:colOff>
      <xdr:row>45</xdr:row>
      <xdr:rowOff>38100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34</xdr:row>
      <xdr:rowOff>145598</xdr:rowOff>
    </xdr:from>
    <xdr:to>
      <xdr:col>2</xdr:col>
      <xdr:colOff>523874</xdr:colOff>
      <xdr:row>45</xdr:row>
      <xdr:rowOff>35083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E1F86573-63EA-4010-85AC-915FC8F73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5404</xdr:rowOff>
    </xdr:from>
    <xdr:to>
      <xdr:col>0</xdr:col>
      <xdr:colOff>123825</xdr:colOff>
      <xdr:row>24</xdr:row>
      <xdr:rowOff>140510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208F2EA3-54E5-4DBF-B5D7-0E5A9FF29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538845</xdr:colOff>
      <xdr:row>35</xdr:row>
      <xdr:rowOff>134471</xdr:rowOff>
    </xdr:from>
    <xdr:to>
      <xdr:col>8</xdr:col>
      <xdr:colOff>496661</xdr:colOff>
      <xdr:row>45</xdr:row>
      <xdr:rowOff>85725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744311</xdr:colOff>
      <xdr:row>35</xdr:row>
      <xdr:rowOff>134471</xdr:rowOff>
    </xdr:from>
    <xdr:to>
      <xdr:col>8</xdr:col>
      <xdr:colOff>857250</xdr:colOff>
      <xdr:row>45</xdr:row>
      <xdr:rowOff>66676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134471</xdr:rowOff>
    </xdr:from>
    <xdr:to>
      <xdr:col>2</xdr:col>
      <xdr:colOff>523874</xdr:colOff>
      <xdr:row>45</xdr:row>
      <xdr:rowOff>66811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98199</xdr:colOff>
      <xdr:row>0</xdr:row>
      <xdr:rowOff>171450</xdr:rowOff>
    </xdr:from>
    <xdr:to>
      <xdr:col>0</xdr:col>
      <xdr:colOff>1009048</xdr:colOff>
      <xdr:row>5</xdr:row>
      <xdr:rowOff>119727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199" y="171450"/>
          <a:ext cx="910849" cy="6612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30480</xdr:rowOff>
    </xdr:from>
    <xdr:to>
      <xdr:col>0</xdr:col>
      <xdr:colOff>123825</xdr:colOff>
      <xdr:row>34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E8834E3-5086-4A31-805F-92B713119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123825</xdr:colOff>
      <xdr:row>24</xdr:row>
      <xdr:rowOff>135106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C40968FB-EB07-42E7-BD4E-CAD2D764D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515712</xdr:colOff>
      <xdr:row>34</xdr:row>
      <xdr:rowOff>133350</xdr:rowOff>
    </xdr:from>
    <xdr:to>
      <xdr:col>8</xdr:col>
      <xdr:colOff>664028</xdr:colOff>
      <xdr:row>45</xdr:row>
      <xdr:rowOff>28576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752475</xdr:colOff>
      <xdr:row>35</xdr:row>
      <xdr:rowOff>9525</xdr:rowOff>
    </xdr:from>
    <xdr:to>
      <xdr:col>8</xdr:col>
      <xdr:colOff>838201</xdr:colOff>
      <xdr:row>45</xdr:row>
      <xdr:rowOff>40548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34</xdr:row>
      <xdr:rowOff>133350</xdr:rowOff>
    </xdr:from>
    <xdr:to>
      <xdr:col>2</xdr:col>
      <xdr:colOff>523874</xdr:colOff>
      <xdr:row>45</xdr:row>
      <xdr:rowOff>68969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100159</xdr:colOff>
      <xdr:row>1</xdr:row>
      <xdr:rowOff>0</xdr:rowOff>
    </xdr:from>
    <xdr:to>
      <xdr:col>0</xdr:col>
      <xdr:colOff>1008574</xdr:colOff>
      <xdr:row>6</xdr:row>
      <xdr:rowOff>9825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159" y="231321"/>
          <a:ext cx="908415" cy="6357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0BED603-2297-4AEF-A435-6CC97E0E4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15240</xdr:rowOff>
    </xdr:from>
    <xdr:to>
      <xdr:col>0</xdr:col>
      <xdr:colOff>123825</xdr:colOff>
      <xdr:row>24</xdr:row>
      <xdr:rowOff>130176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53849A05-50EE-45A9-80AE-3993F80ED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521156</xdr:colOff>
      <xdr:row>35</xdr:row>
      <xdr:rowOff>9525</xdr:rowOff>
    </xdr:from>
    <xdr:to>
      <xdr:col>8</xdr:col>
      <xdr:colOff>329293</xdr:colOff>
      <xdr:row>45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733425</xdr:colOff>
      <xdr:row>35</xdr:row>
      <xdr:rowOff>9525</xdr:rowOff>
    </xdr:from>
    <xdr:to>
      <xdr:col>8</xdr:col>
      <xdr:colOff>838200</xdr:colOff>
      <xdr:row>44</xdr:row>
      <xdr:rowOff>97729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35</xdr:row>
      <xdr:rowOff>9525</xdr:rowOff>
    </xdr:from>
    <xdr:to>
      <xdr:col>2</xdr:col>
      <xdr:colOff>523874</xdr:colOff>
      <xdr:row>45</xdr:row>
      <xdr:rowOff>43544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100764</xdr:colOff>
      <xdr:row>1</xdr:row>
      <xdr:rowOff>0</xdr:rowOff>
    </xdr:from>
    <xdr:to>
      <xdr:col>0</xdr:col>
      <xdr:colOff>1006484</xdr:colOff>
      <xdr:row>6</xdr:row>
      <xdr:rowOff>7920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764" y="231321"/>
          <a:ext cx="905720" cy="6338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</xdr:row>
      <xdr:rowOff>30480</xdr:rowOff>
    </xdr:from>
    <xdr:to>
      <xdr:col>0</xdr:col>
      <xdr:colOff>123825</xdr:colOff>
      <xdr:row>33</xdr:row>
      <xdr:rowOff>139494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386DDBA9-DA4C-4BD3-90DE-5888CBC50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15240</xdr:rowOff>
    </xdr:from>
    <xdr:to>
      <xdr:col>0</xdr:col>
      <xdr:colOff>123825</xdr:colOff>
      <xdr:row>24</xdr:row>
      <xdr:rowOff>130176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1BA2B9B9-5977-44A7-A600-1CABAD4A1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533400</xdr:colOff>
      <xdr:row>20</xdr:row>
      <xdr:rowOff>47755</xdr:rowOff>
    </xdr:from>
    <xdr:to>
      <xdr:col>13</xdr:col>
      <xdr:colOff>675035</xdr:colOff>
      <xdr:row>45</xdr:row>
      <xdr:rowOff>61231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123825</xdr:colOff>
      <xdr:row>20</xdr:row>
      <xdr:rowOff>28576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38101</xdr:colOff>
      <xdr:row>20</xdr:row>
      <xdr:rowOff>47625</xdr:rowOff>
    </xdr:from>
    <xdr:to>
      <xdr:col>7</xdr:col>
      <xdr:colOff>571501</xdr:colOff>
      <xdr:row>45</xdr:row>
      <xdr:rowOff>66674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21</xdr:row>
      <xdr:rowOff>100965</xdr:rowOff>
    </xdr:from>
    <xdr:to>
      <xdr:col>6</xdr:col>
      <xdr:colOff>247650</xdr:colOff>
      <xdr:row>42</xdr:row>
      <xdr:rowOff>34018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21</xdr:row>
      <xdr:rowOff>100965</xdr:rowOff>
    </xdr:from>
    <xdr:to>
      <xdr:col>13</xdr:col>
      <xdr:colOff>590550</xdr:colOff>
      <xdr:row>42</xdr:row>
      <xdr:rowOff>3356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</xdr:row>
      <xdr:rowOff>22860</xdr:rowOff>
    </xdr:from>
    <xdr:to>
      <xdr:col>0</xdr:col>
      <xdr:colOff>123825</xdr:colOff>
      <xdr:row>21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73097D4-7B68-4348-9B10-744401ED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2198</xdr:rowOff>
    </xdr:from>
    <xdr:to>
      <xdr:col>4</xdr:col>
      <xdr:colOff>161925</xdr:colOff>
      <xdr:row>43</xdr:row>
      <xdr:rowOff>84470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236220</xdr:colOff>
      <xdr:row>29</xdr:row>
      <xdr:rowOff>2198</xdr:rowOff>
    </xdr:from>
    <xdr:to>
      <xdr:col>11</xdr:col>
      <xdr:colOff>361950</xdr:colOff>
      <xdr:row>43</xdr:row>
      <xdr:rowOff>92126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467733</xdr:colOff>
      <xdr:row>36</xdr:row>
      <xdr:rowOff>5988</xdr:rowOff>
    </xdr:from>
    <xdr:to>
      <xdr:col>9</xdr:col>
      <xdr:colOff>482700</xdr:colOff>
      <xdr:row>44</xdr:row>
      <xdr:rowOff>152399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6386</xdr:rowOff>
    </xdr:from>
    <xdr:to>
      <xdr:col>5</xdr:col>
      <xdr:colOff>271070</xdr:colOff>
      <xdr:row>36</xdr:row>
      <xdr:rowOff>78213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07A03DE-5E96-4C53-B088-FF5116C797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238460</xdr:colOff>
      <xdr:row>25</xdr:row>
      <xdr:rowOff>7732</xdr:rowOff>
    </xdr:from>
    <xdr:to>
      <xdr:col>13</xdr:col>
      <xdr:colOff>64881</xdr:colOff>
      <xdr:row>36</xdr:row>
      <xdr:rowOff>106155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D24689-812E-4502-BE4D-3CF418281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</xdr:row>
      <xdr:rowOff>445</xdr:rowOff>
    </xdr:from>
    <xdr:to>
      <xdr:col>11</xdr:col>
      <xdr:colOff>541244</xdr:colOff>
      <xdr:row>14</xdr:row>
      <xdr:rowOff>134471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11206</xdr:colOff>
      <xdr:row>15</xdr:row>
      <xdr:rowOff>44822</xdr:rowOff>
    </xdr:from>
    <xdr:to>
      <xdr:col>11</xdr:col>
      <xdr:colOff>541244</xdr:colOff>
      <xdr:row>28</xdr:row>
      <xdr:rowOff>89200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7039F21-A2DD-43F6-90C0-806B2E3447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11206</xdr:colOff>
      <xdr:row>29</xdr:row>
      <xdr:rowOff>11204</xdr:rowOff>
    </xdr:from>
    <xdr:to>
      <xdr:col>11</xdr:col>
      <xdr:colOff>605118</xdr:colOff>
      <xdr:row>42</xdr:row>
      <xdr:rowOff>55582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549FDC03-BAAB-4FCC-A6FC-ED1EC6269D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7620</xdr:rowOff>
    </xdr:from>
    <xdr:to>
      <xdr:col>0</xdr:col>
      <xdr:colOff>123825</xdr:colOff>
      <xdr:row>20</xdr:row>
      <xdr:rowOff>7620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399D390-B4A3-48B7-B840-598E0BC58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141515</xdr:rowOff>
    </xdr:from>
    <xdr:to>
      <xdr:col>5</xdr:col>
      <xdr:colOff>298711</xdr:colOff>
      <xdr:row>57</xdr:row>
      <xdr:rowOff>148375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8C3326D-96CB-42DA-B209-981D3DAD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6365"/>
          <a:ext cx="3346711" cy="9784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100853</xdr:rowOff>
    </xdr:from>
    <xdr:to>
      <xdr:col>15</xdr:col>
      <xdr:colOff>523875</xdr:colOff>
      <xdr:row>44</xdr:row>
      <xdr:rowOff>9253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22860</xdr:rowOff>
    </xdr:from>
    <xdr:to>
      <xdr:col>0</xdr:col>
      <xdr:colOff>123825</xdr:colOff>
      <xdr:row>19</xdr:row>
      <xdr:rowOff>149350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2F870E0-36A3-405D-A9F2-B0A3CE48A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23</xdr:row>
      <xdr:rowOff>38100</xdr:rowOff>
    </xdr:from>
    <xdr:to>
      <xdr:col>7</xdr:col>
      <xdr:colOff>148650</xdr:colOff>
      <xdr:row>41</xdr:row>
      <xdr:rowOff>111126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487363</xdr:colOff>
      <xdr:row>23</xdr:row>
      <xdr:rowOff>28575</xdr:rowOff>
    </xdr:from>
    <xdr:to>
      <xdr:col>13</xdr:col>
      <xdr:colOff>621847</xdr:colOff>
      <xdr:row>41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123825</xdr:colOff>
      <xdr:row>22</xdr:row>
      <xdr:rowOff>150302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6150D10-98E5-4533-B7EB-9D3C8B26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219075</xdr:colOff>
      <xdr:row>20</xdr:row>
      <xdr:rowOff>9525</xdr:rowOff>
    </xdr:from>
    <xdr:to>
      <xdr:col>13</xdr:col>
      <xdr:colOff>672194</xdr:colOff>
      <xdr:row>44</xdr:row>
      <xdr:rowOff>100693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28575</xdr:colOff>
      <xdr:row>20</xdr:row>
      <xdr:rowOff>9525</xdr:rowOff>
    </xdr:from>
    <xdr:to>
      <xdr:col>8</xdr:col>
      <xdr:colOff>226695</xdr:colOff>
      <xdr:row>43</xdr:row>
      <xdr:rowOff>9525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123825</xdr:colOff>
      <xdr:row>20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79375</xdr:rowOff>
    </xdr:from>
    <xdr:to>
      <xdr:col>15</xdr:col>
      <xdr:colOff>600074</xdr:colOff>
      <xdr:row>44</xdr:row>
      <xdr:rowOff>152399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19050</xdr:rowOff>
    </xdr:from>
    <xdr:to>
      <xdr:col>0</xdr:col>
      <xdr:colOff>123825</xdr:colOff>
      <xdr:row>19</xdr:row>
      <xdr:rowOff>145540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A90C2FA-292E-418A-9BC0-FB1AB36AF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508000</xdr:colOff>
      <xdr:row>1</xdr:row>
      <xdr:rowOff>6892</xdr:rowOff>
    </xdr:from>
    <xdr:to>
      <xdr:col>11</xdr:col>
      <xdr:colOff>508000</xdr:colOff>
      <xdr:row>14</xdr:row>
      <xdr:rowOff>111125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111125</xdr:colOff>
      <xdr:row>1</xdr:row>
      <xdr:rowOff>6892</xdr:rowOff>
    </xdr:from>
    <xdr:to>
      <xdr:col>8</xdr:col>
      <xdr:colOff>498750</xdr:colOff>
      <xdr:row>16</xdr:row>
      <xdr:rowOff>32021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527050</xdr:colOff>
      <xdr:row>16</xdr:row>
      <xdr:rowOff>105316</xdr:rowOff>
    </xdr:from>
    <xdr:to>
      <xdr:col>11</xdr:col>
      <xdr:colOff>542924</xdr:colOff>
      <xdr:row>28</xdr:row>
      <xdr:rowOff>98425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130175</xdr:colOff>
      <xdr:row>16</xdr:row>
      <xdr:rowOff>105316</xdr:rowOff>
    </xdr:from>
    <xdr:to>
      <xdr:col>8</xdr:col>
      <xdr:colOff>503239</xdr:colOff>
      <xdr:row>29</xdr:row>
      <xdr:rowOff>16416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508000</xdr:colOff>
      <xdr:row>30</xdr:row>
      <xdr:rowOff>38641</xdr:rowOff>
    </xdr:from>
    <xdr:to>
      <xdr:col>11</xdr:col>
      <xdr:colOff>539750</xdr:colOff>
      <xdr:row>40</xdr:row>
      <xdr:rowOff>50255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111125</xdr:colOff>
      <xdr:row>30</xdr:row>
      <xdr:rowOff>38641</xdr:rowOff>
    </xdr:from>
    <xdr:to>
      <xdr:col>8</xdr:col>
      <xdr:colOff>571500</xdr:colOff>
      <xdr:row>39</xdr:row>
      <xdr:rowOff>116112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21</xdr:row>
      <xdr:rowOff>14287</xdr:rowOff>
    </xdr:from>
    <xdr:to>
      <xdr:col>0</xdr:col>
      <xdr:colOff>152400</xdr:colOff>
      <xdr:row>27</xdr:row>
      <xdr:rowOff>152400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35</xdr:row>
      <xdr:rowOff>14286</xdr:rowOff>
    </xdr:from>
    <xdr:to>
      <xdr:col>0</xdr:col>
      <xdr:colOff>114300</xdr:colOff>
      <xdr:row>38</xdr:row>
      <xdr:rowOff>9524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</xdr:row>
      <xdr:rowOff>14287</xdr:rowOff>
    </xdr:from>
    <xdr:to>
      <xdr:col>0</xdr:col>
      <xdr:colOff>152400</xdr:colOff>
      <xdr:row>14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_ERU_2206">
  <a:themeElements>
    <a:clrScheme name="ERU">
      <a:dk1>
        <a:srgbClr val="262626"/>
      </a:dk1>
      <a:lt1>
        <a:sysClr val="window" lastClr="FFFFFF"/>
      </a:lt1>
      <a:dk2>
        <a:srgbClr val="233060"/>
      </a:dk2>
      <a:lt2>
        <a:srgbClr val="D0D0D0"/>
      </a:lt2>
      <a:accent1>
        <a:srgbClr val="233060"/>
      </a:accent1>
      <a:accent2>
        <a:srgbClr val="5A6588"/>
      </a:accent2>
      <a:accent3>
        <a:srgbClr val="9198B0"/>
      </a:accent3>
      <a:accent4>
        <a:srgbClr val="C8CBD7"/>
      </a:accent4>
      <a:accent5>
        <a:srgbClr val="DF2B20"/>
      </a:accent5>
      <a:accent6>
        <a:srgbClr val="E86158"/>
      </a:accent6>
      <a:hlink>
        <a:srgbClr val="0563C1"/>
      </a:hlink>
      <a:folHlink>
        <a:srgbClr val="DF2B20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B83BD-AAE7-447C-83EA-804F7FED2370}">
  <sheetPr>
    <tabColor rgb="FF92D050"/>
  </sheetPr>
  <dimension ref="A1:K50"/>
  <sheetViews>
    <sheetView showGridLines="0" showWhiteSpace="0" zoomScale="70" zoomScaleNormal="70" zoomScaleSheetLayoutView="55" zoomScalePageLayoutView="70" workbookViewId="0">
      <selection sqref="A1:B1"/>
    </sheetView>
  </sheetViews>
  <sheetFormatPr defaultColWidth="9.109375" defaultRowHeight="13.2"/>
  <cols>
    <col min="1" max="1" width="41.5546875" style="248" customWidth="1"/>
    <col min="2" max="2" width="50.44140625" style="248" customWidth="1"/>
    <col min="3" max="9" width="9.88671875" style="248" customWidth="1"/>
    <col min="10" max="10" width="10.33203125" style="248" customWidth="1"/>
    <col min="11" max="16384" width="9.109375" style="248"/>
  </cols>
  <sheetData>
    <row r="1" spans="1:11" ht="399.75" customHeight="1">
      <c r="A1" s="367" t="s">
        <v>329</v>
      </c>
      <c r="B1" s="368"/>
    </row>
    <row r="2" spans="1:11" ht="400.2" customHeight="1">
      <c r="A2" s="261"/>
      <c r="B2" s="337"/>
      <c r="C2" s="260"/>
      <c r="D2" s="260"/>
      <c r="E2" s="260"/>
      <c r="F2" s="260"/>
      <c r="G2" s="260"/>
      <c r="H2" s="260"/>
      <c r="I2" s="260"/>
      <c r="J2" s="260"/>
      <c r="K2" s="248" t="s">
        <v>202</v>
      </c>
    </row>
    <row r="3" spans="1:11">
      <c r="B3" s="338"/>
      <c r="D3" s="259"/>
      <c r="E3" s="258"/>
      <c r="F3" s="258"/>
      <c r="G3" s="258"/>
      <c r="J3" s="252"/>
    </row>
    <row r="9" spans="1:11">
      <c r="B9" s="257"/>
      <c r="I9" s="256"/>
    </row>
    <row r="10" spans="1:11">
      <c r="B10" s="251"/>
      <c r="C10" s="250"/>
    </row>
    <row r="11" spans="1:11">
      <c r="B11" s="251"/>
      <c r="C11" s="250"/>
    </row>
    <row r="12" spans="1:11">
      <c r="B12" s="251"/>
      <c r="C12" s="250"/>
    </row>
    <row r="13" spans="1:11">
      <c r="A13" s="253"/>
      <c r="B13" s="255"/>
      <c r="C13" s="254"/>
      <c r="D13" s="253"/>
      <c r="E13" s="253"/>
      <c r="F13" s="253"/>
      <c r="G13" s="253"/>
      <c r="H13" s="253"/>
      <c r="I13" s="253"/>
      <c r="J13" s="253"/>
    </row>
    <row r="14" spans="1:11">
      <c r="A14" s="253"/>
      <c r="B14" s="255"/>
      <c r="C14" s="254"/>
      <c r="D14" s="253"/>
      <c r="E14" s="253"/>
      <c r="F14" s="253"/>
      <c r="G14" s="253"/>
      <c r="H14" s="253"/>
      <c r="I14" s="253"/>
      <c r="J14" s="253"/>
    </row>
    <row r="15" spans="1:11">
      <c r="A15" s="253"/>
      <c r="B15" s="255"/>
      <c r="C15" s="254"/>
      <c r="D15" s="253"/>
      <c r="E15" s="253"/>
      <c r="F15" s="253"/>
      <c r="G15" s="253"/>
      <c r="H15" s="253"/>
      <c r="I15" s="253"/>
      <c r="J15" s="253"/>
    </row>
    <row r="16" spans="1:11">
      <c r="A16" s="253"/>
      <c r="B16" s="255"/>
      <c r="C16" s="254"/>
      <c r="D16" s="253"/>
      <c r="E16" s="253"/>
      <c r="F16" s="253"/>
      <c r="G16" s="253"/>
      <c r="H16" s="253"/>
      <c r="I16" s="253"/>
      <c r="J16" s="253"/>
    </row>
    <row r="17" spans="1:10">
      <c r="A17" s="253"/>
      <c r="B17" s="255"/>
      <c r="C17" s="254"/>
      <c r="D17" s="253"/>
      <c r="E17" s="253"/>
      <c r="F17" s="253"/>
      <c r="G17" s="253"/>
      <c r="H17" s="253"/>
      <c r="I17" s="253"/>
      <c r="J17" s="253"/>
    </row>
    <row r="18" spans="1:10">
      <c r="A18" s="253"/>
      <c r="B18" s="255"/>
      <c r="C18" s="254"/>
      <c r="D18" s="253"/>
      <c r="E18" s="253"/>
      <c r="F18" s="253"/>
      <c r="G18" s="253"/>
      <c r="H18" s="253"/>
      <c r="I18" s="253"/>
      <c r="J18" s="253"/>
    </row>
    <row r="19" spans="1:10">
      <c r="A19" s="253"/>
      <c r="B19" s="255"/>
      <c r="C19" s="254"/>
      <c r="D19" s="253"/>
      <c r="E19" s="253"/>
      <c r="F19" s="253"/>
      <c r="G19" s="253"/>
      <c r="H19" s="253"/>
      <c r="I19" s="253"/>
      <c r="J19" s="253"/>
    </row>
    <row r="21" spans="1:10">
      <c r="A21" s="253"/>
      <c r="B21" s="255"/>
      <c r="C21" s="254"/>
      <c r="D21" s="253"/>
      <c r="E21" s="253"/>
      <c r="F21" s="253"/>
      <c r="G21" s="253"/>
      <c r="H21" s="253"/>
      <c r="I21" s="253"/>
      <c r="J21" s="253"/>
    </row>
    <row r="22" spans="1:10">
      <c r="A22" s="253"/>
      <c r="B22" s="255"/>
      <c r="C22" s="254"/>
      <c r="D22" s="253"/>
      <c r="E22" s="253"/>
      <c r="F22" s="253"/>
      <c r="G22" s="253"/>
      <c r="H22" s="253"/>
      <c r="I22" s="253"/>
      <c r="J22" s="253"/>
    </row>
    <row r="23" spans="1:10">
      <c r="A23" s="253"/>
      <c r="B23" s="255"/>
      <c r="C23" s="254"/>
      <c r="D23" s="253"/>
      <c r="E23" s="253"/>
      <c r="F23" s="253"/>
      <c r="G23" s="253"/>
      <c r="H23" s="253"/>
      <c r="I23" s="253"/>
      <c r="J23" s="253"/>
    </row>
    <row r="25" spans="1:10">
      <c r="A25" s="253"/>
      <c r="C25" s="254"/>
      <c r="D25" s="253"/>
      <c r="E25" s="253"/>
      <c r="F25" s="253"/>
      <c r="G25" s="253"/>
      <c r="H25" s="253"/>
      <c r="I25" s="253"/>
      <c r="J25" s="253"/>
    </row>
    <row r="26" spans="1:10">
      <c r="A26" s="253"/>
      <c r="C26" s="254"/>
      <c r="D26" s="253"/>
      <c r="E26" s="253"/>
      <c r="F26" s="253"/>
      <c r="G26" s="253"/>
      <c r="H26" s="253"/>
      <c r="I26" s="253"/>
      <c r="J26" s="253"/>
    </row>
    <row r="27" spans="1:10">
      <c r="A27" s="253"/>
      <c r="C27" s="254"/>
      <c r="D27" s="253"/>
      <c r="E27" s="253"/>
      <c r="F27" s="253"/>
      <c r="G27" s="253"/>
      <c r="H27" s="253"/>
      <c r="I27" s="253"/>
      <c r="J27" s="253"/>
    </row>
    <row r="28" spans="1:10">
      <c r="A28" s="369"/>
      <c r="B28" s="369"/>
      <c r="C28" s="369"/>
      <c r="D28" s="369"/>
      <c r="E28" s="369"/>
      <c r="F28" s="369"/>
      <c r="G28" s="369"/>
      <c r="H28" s="369"/>
      <c r="I28" s="369"/>
      <c r="J28" s="369"/>
    </row>
    <row r="29" spans="1:10">
      <c r="A29" s="253"/>
      <c r="B29" s="255"/>
      <c r="C29" s="254"/>
      <c r="D29" s="253"/>
      <c r="E29" s="253"/>
      <c r="F29" s="253"/>
      <c r="G29" s="253"/>
      <c r="H29" s="253"/>
      <c r="I29" s="253"/>
      <c r="J29" s="253"/>
    </row>
    <row r="31" spans="1:10">
      <c r="A31" s="253"/>
      <c r="B31" s="255"/>
      <c r="C31" s="254"/>
      <c r="D31" s="253"/>
      <c r="E31" s="253"/>
      <c r="F31" s="253"/>
      <c r="G31" s="253"/>
      <c r="H31" s="253"/>
      <c r="I31" s="253"/>
      <c r="J31" s="253"/>
    </row>
    <row r="32" spans="1:10">
      <c r="A32" s="253"/>
      <c r="B32" s="255"/>
      <c r="C32" s="254"/>
      <c r="D32" s="253"/>
      <c r="E32" s="253"/>
      <c r="F32" s="253"/>
      <c r="G32" s="253"/>
      <c r="H32" s="253"/>
      <c r="I32" s="253"/>
      <c r="J32" s="253"/>
    </row>
    <row r="33" spans="1:10">
      <c r="A33" s="370"/>
      <c r="B33" s="370"/>
      <c r="C33" s="370"/>
      <c r="D33" s="370"/>
      <c r="E33" s="370"/>
      <c r="F33" s="370"/>
      <c r="G33" s="370"/>
      <c r="H33" s="370"/>
      <c r="I33" s="370"/>
      <c r="J33" s="370"/>
    </row>
    <row r="34" spans="1:10">
      <c r="B34" s="252"/>
      <c r="C34" s="252"/>
      <c r="D34" s="252"/>
      <c r="E34" s="252"/>
      <c r="F34" s="252"/>
      <c r="G34" s="252"/>
      <c r="H34" s="252"/>
      <c r="I34" s="252"/>
      <c r="J34" s="252"/>
    </row>
    <row r="37" spans="1:10">
      <c r="B37" s="251"/>
      <c r="C37" s="250"/>
    </row>
    <row r="39" spans="1:10">
      <c r="B39" s="249"/>
      <c r="C39" s="249"/>
      <c r="D39" s="249"/>
      <c r="E39" s="249"/>
      <c r="F39" s="249"/>
      <c r="G39" s="249"/>
      <c r="H39" s="249"/>
      <c r="I39" s="249"/>
    </row>
    <row r="50" spans="1:10">
      <c r="A50" s="371"/>
      <c r="B50" s="371"/>
      <c r="C50" s="371"/>
      <c r="D50" s="371"/>
      <c r="E50" s="371"/>
      <c r="F50" s="371"/>
      <c r="G50" s="371"/>
      <c r="H50" s="371"/>
      <c r="I50" s="371"/>
      <c r="J50" s="371"/>
    </row>
  </sheetData>
  <mergeCells count="4">
    <mergeCell ref="A1:B1"/>
    <mergeCell ref="A28:J28"/>
    <mergeCell ref="A33:J33"/>
    <mergeCell ref="A50:J50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1"/>
  <dimension ref="A1:V49"/>
  <sheetViews>
    <sheetView showGridLines="0" zoomScaleNormal="100" zoomScaleSheetLayoutView="100" workbookViewId="0">
      <selection activeCell="G14" sqref="G14"/>
    </sheetView>
  </sheetViews>
  <sheetFormatPr defaultColWidth="9.109375" defaultRowHeight="13.2"/>
  <cols>
    <col min="1" max="1" width="30.88671875" style="2" customWidth="1"/>
    <col min="2" max="13" width="8.5546875" style="2" customWidth="1"/>
    <col min="14" max="14" width="10.44140625" style="2" customWidth="1"/>
    <col min="15" max="15" width="8.44140625" style="2" customWidth="1"/>
    <col min="16" max="16" width="11.44140625" style="2" bestFit="1" customWidth="1"/>
    <col min="17" max="16384" width="9.109375" style="2"/>
  </cols>
  <sheetData>
    <row r="1" spans="1:22" ht="21">
      <c r="A1" s="175" t="s">
        <v>243</v>
      </c>
      <c r="N1" s="238" t="str">
        <f>'3'!N1</f>
        <v>IV. čtvrtletí 2023</v>
      </c>
    </row>
    <row r="2" spans="1:22" s="66" customFormat="1" ht="17.399999999999999">
      <c r="A2" s="234" t="s">
        <v>244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1:22" s="7" customFormat="1" ht="6" customHeight="1"/>
    <row r="4" spans="1:22" s="7" customFormat="1" ht="12">
      <c r="A4" s="380">
        <v>2025</v>
      </c>
      <c r="B4" s="381" t="s">
        <v>42</v>
      </c>
      <c r="C4" s="382"/>
      <c r="D4" s="383"/>
      <c r="E4" s="382" t="s">
        <v>43</v>
      </c>
      <c r="F4" s="382"/>
      <c r="G4" s="382"/>
      <c r="H4" s="381" t="s">
        <v>44</v>
      </c>
      <c r="I4" s="382"/>
      <c r="J4" s="383"/>
      <c r="K4" s="381" t="s">
        <v>45</v>
      </c>
      <c r="L4" s="382"/>
      <c r="M4" s="383"/>
      <c r="N4" s="209" t="s">
        <v>7</v>
      </c>
    </row>
    <row r="5" spans="1:22" s="7" customFormat="1" ht="12" customHeight="1">
      <c r="A5" s="380"/>
      <c r="B5" s="274" t="s">
        <v>8</v>
      </c>
      <c r="C5" s="264" t="s">
        <v>9</v>
      </c>
      <c r="D5" s="275" t="s">
        <v>10</v>
      </c>
      <c r="E5" s="193" t="s">
        <v>11</v>
      </c>
      <c r="F5" s="193" t="s">
        <v>12</v>
      </c>
      <c r="G5" s="193" t="s">
        <v>13</v>
      </c>
      <c r="H5" s="274" t="s">
        <v>14</v>
      </c>
      <c r="I5" s="264" t="s">
        <v>15</v>
      </c>
      <c r="J5" s="275" t="s">
        <v>16</v>
      </c>
      <c r="K5" s="274" t="s">
        <v>17</v>
      </c>
      <c r="L5" s="264" t="s">
        <v>18</v>
      </c>
      <c r="M5" s="275" t="s">
        <v>19</v>
      </c>
      <c r="N5" s="194"/>
    </row>
    <row r="6" spans="1:22" s="7" customFormat="1" ht="12" customHeight="1">
      <c r="A6" s="388" t="s">
        <v>116</v>
      </c>
      <c r="B6" s="389">
        <f>SUM(B7:D7)</f>
        <v>29973.797238999996</v>
      </c>
      <c r="C6" s="390"/>
      <c r="D6" s="391"/>
      <c r="E6" s="390">
        <f>SUM(E7:G7)</f>
        <v>12433.596289000001</v>
      </c>
      <c r="F6" s="390"/>
      <c r="G6" s="390"/>
      <c r="H6" s="392">
        <f>SUM(H7:J7)</f>
        <v>0</v>
      </c>
      <c r="I6" s="393"/>
      <c r="J6" s="394"/>
      <c r="K6" s="392">
        <f>SUM(K7:M7)</f>
        <v>0</v>
      </c>
      <c r="L6" s="393"/>
      <c r="M6" s="394"/>
      <c r="N6" s="375">
        <f>SUM(B7:M7)</f>
        <v>42407.393527999993</v>
      </c>
    </row>
    <row r="7" spans="1:22" s="64" customFormat="1" ht="12" customHeight="1">
      <c r="A7" s="388"/>
      <c r="B7" s="278">
        <f>SUM(B8:B23)</f>
        <v>11330.616297999997</v>
      </c>
      <c r="C7" s="262">
        <f t="shared" ref="C7:M7" si="0">SUM(C8:C23)</f>
        <v>10391.111598999998</v>
      </c>
      <c r="D7" s="279">
        <f t="shared" si="0"/>
        <v>8252.0693419999989</v>
      </c>
      <c r="E7" s="366">
        <f t="shared" si="0"/>
        <v>5360.7597070000011</v>
      </c>
      <c r="F7" s="366">
        <f t="shared" si="0"/>
        <v>4410.5416039999982</v>
      </c>
      <c r="G7" s="366">
        <f t="shared" si="0"/>
        <v>2662.2949780000008</v>
      </c>
      <c r="H7" s="356">
        <f t="shared" si="0"/>
        <v>0</v>
      </c>
      <c r="I7" s="355">
        <f t="shared" si="0"/>
        <v>0</v>
      </c>
      <c r="J7" s="357">
        <f t="shared" si="0"/>
        <v>0</v>
      </c>
      <c r="K7" s="356">
        <f t="shared" si="0"/>
        <v>0</v>
      </c>
      <c r="L7" s="355">
        <f t="shared" si="0"/>
        <v>0</v>
      </c>
      <c r="M7" s="357">
        <f t="shared" si="0"/>
        <v>0</v>
      </c>
      <c r="N7" s="375"/>
      <c r="P7" s="133"/>
      <c r="Q7" s="133"/>
      <c r="R7" s="133"/>
      <c r="S7" s="133"/>
      <c r="T7" s="133"/>
    </row>
    <row r="8" spans="1:22" s="7" customFormat="1" ht="12" customHeight="1">
      <c r="A8" s="166" t="s">
        <v>40</v>
      </c>
      <c r="B8" s="276">
        <v>1362.6446829999993</v>
      </c>
      <c r="C8" s="263">
        <v>1283.9790559999994</v>
      </c>
      <c r="D8" s="277">
        <v>1202.7536889999997</v>
      </c>
      <c r="E8" s="290">
        <v>782.48839499999997</v>
      </c>
      <c r="F8" s="290">
        <v>733.07193099999984</v>
      </c>
      <c r="G8" s="290">
        <v>484.49878300000023</v>
      </c>
      <c r="H8" s="352">
        <v>0</v>
      </c>
      <c r="I8" s="353">
        <v>0</v>
      </c>
      <c r="J8" s="354">
        <v>0</v>
      </c>
      <c r="K8" s="352">
        <v>0</v>
      </c>
      <c r="L8" s="353">
        <v>0</v>
      </c>
      <c r="M8" s="354">
        <v>0</v>
      </c>
      <c r="N8" s="189">
        <f>SUM(B8:M8)</f>
        <v>5849.4365369999978</v>
      </c>
      <c r="P8" s="8"/>
      <c r="Q8" s="121"/>
      <c r="R8" s="128"/>
      <c r="S8" s="128"/>
      <c r="T8" s="128"/>
      <c r="U8" s="41"/>
    </row>
    <row r="9" spans="1:22" s="7" customFormat="1" ht="12" customHeight="1">
      <c r="A9" s="166" t="s">
        <v>39</v>
      </c>
      <c r="B9" s="276">
        <v>65.464765999999997</v>
      </c>
      <c r="C9" s="263">
        <v>57.457344000000006</v>
      </c>
      <c r="D9" s="277">
        <v>54.693797000000004</v>
      </c>
      <c r="E9" s="290">
        <v>43.067157000000009</v>
      </c>
      <c r="F9" s="290">
        <v>42.045704999999991</v>
      </c>
      <c r="G9" s="290">
        <v>27.167197000000002</v>
      </c>
      <c r="H9" s="352">
        <v>0</v>
      </c>
      <c r="I9" s="353">
        <v>0</v>
      </c>
      <c r="J9" s="354">
        <v>0</v>
      </c>
      <c r="K9" s="352">
        <v>0</v>
      </c>
      <c r="L9" s="353">
        <v>0</v>
      </c>
      <c r="M9" s="354">
        <v>0</v>
      </c>
      <c r="N9" s="189">
        <f>SUM(B9:M9)</f>
        <v>289.89596599999999</v>
      </c>
      <c r="P9" s="8"/>
      <c r="Q9" s="121"/>
      <c r="R9" s="128"/>
      <c r="S9" s="128"/>
      <c r="T9" s="128"/>
      <c r="U9" s="41"/>
    </row>
    <row r="10" spans="1:22" s="7" customFormat="1" ht="12" customHeight="1">
      <c r="A10" s="166" t="s">
        <v>38</v>
      </c>
      <c r="B10" s="276">
        <v>870.3534719999999</v>
      </c>
      <c r="C10" s="263">
        <v>810.05852700000003</v>
      </c>
      <c r="D10" s="277">
        <v>603.36183100000017</v>
      </c>
      <c r="E10" s="290">
        <v>337.64337399999994</v>
      </c>
      <c r="F10" s="290">
        <v>257.04708199999999</v>
      </c>
      <c r="G10" s="290">
        <v>101.686954</v>
      </c>
      <c r="H10" s="352">
        <v>0</v>
      </c>
      <c r="I10" s="353">
        <v>0</v>
      </c>
      <c r="J10" s="354">
        <v>0</v>
      </c>
      <c r="K10" s="352">
        <v>0</v>
      </c>
      <c r="L10" s="353">
        <v>0</v>
      </c>
      <c r="M10" s="354">
        <v>0</v>
      </c>
      <c r="N10" s="189">
        <f>SUM(B10:M10)</f>
        <v>2980.1512399999997</v>
      </c>
      <c r="P10" s="8"/>
      <c r="Q10" s="121"/>
      <c r="R10" s="128"/>
      <c r="S10" s="128"/>
      <c r="T10" s="128"/>
      <c r="U10" s="41"/>
    </row>
    <row r="11" spans="1:22" s="7" customFormat="1" ht="12" customHeight="1">
      <c r="A11" s="166" t="s">
        <v>60</v>
      </c>
      <c r="B11" s="276">
        <v>6.3607150000000008</v>
      </c>
      <c r="C11" s="263">
        <v>4.7087909999999988</v>
      </c>
      <c r="D11" s="277">
        <v>6.9140030000000001</v>
      </c>
      <c r="E11" s="290">
        <v>6.7608839999999999</v>
      </c>
      <c r="F11" s="290">
        <v>4.2276379999999998</v>
      </c>
      <c r="G11" s="290">
        <v>5.440607</v>
      </c>
      <c r="H11" s="352">
        <v>0</v>
      </c>
      <c r="I11" s="353">
        <v>0</v>
      </c>
      <c r="J11" s="354">
        <v>0</v>
      </c>
      <c r="K11" s="352">
        <v>0</v>
      </c>
      <c r="L11" s="353">
        <v>0</v>
      </c>
      <c r="M11" s="354">
        <v>0</v>
      </c>
      <c r="N11" s="189">
        <f t="shared" ref="N11:N21" si="1">SUM(B11:M11)</f>
        <v>34.412638000000001</v>
      </c>
      <c r="P11" s="8"/>
      <c r="Q11" s="121"/>
      <c r="R11" s="128"/>
      <c r="S11" s="128"/>
      <c r="T11" s="128"/>
      <c r="U11" s="41"/>
    </row>
    <row r="12" spans="1:22" s="7" customFormat="1" ht="12" customHeight="1">
      <c r="A12" s="166" t="s">
        <v>61</v>
      </c>
      <c r="B12" s="276">
        <v>2.9975789999999995</v>
      </c>
      <c r="C12" s="263">
        <v>3.2747469999999996</v>
      </c>
      <c r="D12" s="277">
        <v>3.1547910000000003</v>
      </c>
      <c r="E12" s="290">
        <v>3.568111</v>
      </c>
      <c r="F12" s="290">
        <v>3.8326040000000003</v>
      </c>
      <c r="G12" s="290">
        <v>4.7951899999999998</v>
      </c>
      <c r="H12" s="352">
        <v>0</v>
      </c>
      <c r="I12" s="353">
        <v>0</v>
      </c>
      <c r="J12" s="354">
        <v>0</v>
      </c>
      <c r="K12" s="352">
        <v>0</v>
      </c>
      <c r="L12" s="353">
        <v>0</v>
      </c>
      <c r="M12" s="354">
        <v>0</v>
      </c>
      <c r="N12" s="189">
        <f t="shared" si="1"/>
        <v>21.623021999999999</v>
      </c>
      <c r="P12" s="8"/>
      <c r="Q12" s="121"/>
      <c r="R12" s="128"/>
      <c r="S12" s="128"/>
      <c r="T12" s="128"/>
      <c r="U12" s="41"/>
    </row>
    <row r="13" spans="1:22" s="7" customFormat="1" ht="12" customHeight="1">
      <c r="A13" s="166" t="s">
        <v>62</v>
      </c>
      <c r="B13" s="276">
        <v>0.12739300000000001</v>
      </c>
      <c r="C13" s="263">
        <v>9.1897000000000006E-2</v>
      </c>
      <c r="D13" s="277">
        <v>5.3783000000000004E-2</v>
      </c>
      <c r="E13" s="290">
        <v>0.26817599999999997</v>
      </c>
      <c r="F13" s="290">
        <v>8.1819000000000003E-2</v>
      </c>
      <c r="G13" s="290">
        <v>9.8987999999999993E-2</v>
      </c>
      <c r="H13" s="352">
        <v>0</v>
      </c>
      <c r="I13" s="353">
        <v>0</v>
      </c>
      <c r="J13" s="354">
        <v>0</v>
      </c>
      <c r="K13" s="352">
        <v>0</v>
      </c>
      <c r="L13" s="353">
        <v>0</v>
      </c>
      <c r="M13" s="354">
        <v>0</v>
      </c>
      <c r="N13" s="189">
        <f t="shared" si="1"/>
        <v>0.72205599999999992</v>
      </c>
      <c r="P13" s="8"/>
      <c r="Q13" s="121"/>
      <c r="R13" s="128"/>
      <c r="S13" s="128"/>
      <c r="T13" s="128"/>
      <c r="U13" s="41"/>
      <c r="V13" s="130"/>
    </row>
    <row r="14" spans="1:22" s="7" customFormat="1" ht="12" customHeight="1">
      <c r="A14" s="166" t="s">
        <v>37</v>
      </c>
      <c r="B14" s="276">
        <v>4955.393274</v>
      </c>
      <c r="C14" s="263">
        <v>4489.5350879999996</v>
      </c>
      <c r="D14" s="277">
        <v>3453.0065669999999</v>
      </c>
      <c r="E14" s="290">
        <v>2271.7732660000001</v>
      </c>
      <c r="F14" s="290">
        <v>1692.6464960000003</v>
      </c>
      <c r="G14" s="290">
        <v>800.11364999999989</v>
      </c>
      <c r="H14" s="352">
        <v>0</v>
      </c>
      <c r="I14" s="353">
        <v>0</v>
      </c>
      <c r="J14" s="354">
        <v>0</v>
      </c>
      <c r="K14" s="352">
        <v>0</v>
      </c>
      <c r="L14" s="353">
        <v>0</v>
      </c>
      <c r="M14" s="354">
        <v>0</v>
      </c>
      <c r="N14" s="189">
        <f t="shared" si="1"/>
        <v>17662.468341</v>
      </c>
      <c r="P14" s="8"/>
      <c r="Q14" s="121"/>
      <c r="R14" s="128"/>
      <c r="S14" s="128"/>
      <c r="T14" s="128"/>
      <c r="U14" s="41"/>
      <c r="V14" s="130"/>
    </row>
    <row r="15" spans="1:22" s="7" customFormat="1" ht="12" customHeight="1">
      <c r="A15" s="166" t="s">
        <v>72</v>
      </c>
      <c r="B15" s="276">
        <v>165.86682000000002</v>
      </c>
      <c r="C15" s="263">
        <v>151.68985000000001</v>
      </c>
      <c r="D15" s="277">
        <v>87.451080000000005</v>
      </c>
      <c r="E15" s="290">
        <v>66.523839999999993</v>
      </c>
      <c r="F15" s="290">
        <v>59.34796</v>
      </c>
      <c r="G15" s="290">
        <v>33.010529999999996</v>
      </c>
      <c r="H15" s="352">
        <v>0</v>
      </c>
      <c r="I15" s="353">
        <v>0</v>
      </c>
      <c r="J15" s="354">
        <v>0</v>
      </c>
      <c r="K15" s="352">
        <v>0</v>
      </c>
      <c r="L15" s="353">
        <v>0</v>
      </c>
      <c r="M15" s="354">
        <v>0</v>
      </c>
      <c r="N15" s="189">
        <f t="shared" si="1"/>
        <v>563.89008000000013</v>
      </c>
      <c r="P15" s="8"/>
      <c r="Q15" s="121"/>
      <c r="R15" s="128"/>
      <c r="S15" s="128"/>
      <c r="T15" s="128"/>
      <c r="U15" s="41"/>
      <c r="V15" s="130"/>
    </row>
    <row r="16" spans="1:22" s="7" customFormat="1" ht="12" customHeight="1">
      <c r="A16" s="166" t="s">
        <v>36</v>
      </c>
      <c r="B16" s="276">
        <v>0</v>
      </c>
      <c r="C16" s="263">
        <v>0</v>
      </c>
      <c r="D16" s="277">
        <v>0</v>
      </c>
      <c r="E16" s="290">
        <v>0</v>
      </c>
      <c r="F16" s="290">
        <v>0</v>
      </c>
      <c r="G16" s="290">
        <v>0</v>
      </c>
      <c r="H16" s="352">
        <v>0</v>
      </c>
      <c r="I16" s="353">
        <v>0</v>
      </c>
      <c r="J16" s="354">
        <v>0</v>
      </c>
      <c r="K16" s="352">
        <v>0</v>
      </c>
      <c r="L16" s="353">
        <v>0</v>
      </c>
      <c r="M16" s="354">
        <v>0</v>
      </c>
      <c r="N16" s="189">
        <f t="shared" si="1"/>
        <v>0</v>
      </c>
      <c r="P16" s="8"/>
      <c r="Q16" s="121"/>
      <c r="R16" s="128"/>
      <c r="S16" s="128"/>
      <c r="T16" s="128"/>
      <c r="U16" s="41"/>
      <c r="V16" s="130"/>
    </row>
    <row r="17" spans="1:22" s="7" customFormat="1" ht="12" customHeight="1">
      <c r="A17" s="166" t="s">
        <v>35</v>
      </c>
      <c r="B17" s="276">
        <v>129.12627799999999</v>
      </c>
      <c r="C17" s="263">
        <v>135.40395500000002</v>
      </c>
      <c r="D17" s="277">
        <v>137.91551199999998</v>
      </c>
      <c r="E17" s="290">
        <v>103.96876</v>
      </c>
      <c r="F17" s="290">
        <v>125.51633899999999</v>
      </c>
      <c r="G17" s="290">
        <v>127.205871</v>
      </c>
      <c r="H17" s="352">
        <v>0</v>
      </c>
      <c r="I17" s="353">
        <v>0</v>
      </c>
      <c r="J17" s="354">
        <v>0</v>
      </c>
      <c r="K17" s="352">
        <v>0</v>
      </c>
      <c r="L17" s="353">
        <v>0</v>
      </c>
      <c r="M17" s="354">
        <v>0</v>
      </c>
      <c r="N17" s="189">
        <f t="shared" si="1"/>
        <v>759.13671499999998</v>
      </c>
      <c r="P17" s="8"/>
      <c r="Q17" s="121"/>
      <c r="R17" s="128"/>
      <c r="S17" s="128"/>
      <c r="T17" s="128"/>
      <c r="U17" s="41"/>
      <c r="V17" s="130"/>
    </row>
    <row r="18" spans="1:22" s="7" customFormat="1" ht="12" customHeight="1">
      <c r="A18" s="166" t="s">
        <v>34</v>
      </c>
      <c r="B18" s="276">
        <v>1.3836190000000002</v>
      </c>
      <c r="C18" s="263">
        <v>1.7792539999999999</v>
      </c>
      <c r="D18" s="277">
        <v>1.3543179999999999</v>
      </c>
      <c r="E18" s="290">
        <v>0.61654399999999998</v>
      </c>
      <c r="F18" s="290">
        <v>0.64588599999999996</v>
      </c>
      <c r="G18" s="290">
        <v>0.251114</v>
      </c>
      <c r="H18" s="352">
        <v>0</v>
      </c>
      <c r="I18" s="353">
        <v>0</v>
      </c>
      <c r="J18" s="354">
        <v>0</v>
      </c>
      <c r="K18" s="352">
        <v>0</v>
      </c>
      <c r="L18" s="353">
        <v>0</v>
      </c>
      <c r="M18" s="354">
        <v>0</v>
      </c>
      <c r="N18" s="189">
        <f t="shared" si="1"/>
        <v>6.0307350000000008</v>
      </c>
      <c r="P18" s="8"/>
      <c r="Q18" s="121"/>
      <c r="R18" s="128"/>
      <c r="S18" s="128"/>
      <c r="T18" s="128"/>
      <c r="U18" s="41"/>
      <c r="V18" s="130"/>
    </row>
    <row r="19" spans="1:22" s="7" customFormat="1" ht="12" customHeight="1">
      <c r="A19" s="166" t="s">
        <v>33</v>
      </c>
      <c r="B19" s="276">
        <v>368.46904999999998</v>
      </c>
      <c r="C19" s="263">
        <v>330.72717899999992</v>
      </c>
      <c r="D19" s="277">
        <v>307.92089400000003</v>
      </c>
      <c r="E19" s="290">
        <v>310.97607099999999</v>
      </c>
      <c r="F19" s="290">
        <v>282.30615499999999</v>
      </c>
      <c r="G19" s="290">
        <v>200.382417</v>
      </c>
      <c r="H19" s="352">
        <v>0</v>
      </c>
      <c r="I19" s="353">
        <v>0</v>
      </c>
      <c r="J19" s="354">
        <v>0</v>
      </c>
      <c r="K19" s="352">
        <v>0</v>
      </c>
      <c r="L19" s="353">
        <v>0</v>
      </c>
      <c r="M19" s="354">
        <v>0</v>
      </c>
      <c r="N19" s="189">
        <f t="shared" si="1"/>
        <v>1800.7817660000001</v>
      </c>
      <c r="P19" s="8"/>
      <c r="Q19" s="121"/>
      <c r="R19" s="128"/>
      <c r="S19" s="128"/>
      <c r="T19" s="128"/>
      <c r="U19" s="41"/>
      <c r="V19" s="130"/>
    </row>
    <row r="20" spans="1:22" s="7" customFormat="1" ht="12" customHeight="1">
      <c r="A20" s="166" t="s">
        <v>32</v>
      </c>
      <c r="B20" s="276">
        <v>210.53552900000003</v>
      </c>
      <c r="C20" s="263">
        <v>203.30978200000001</v>
      </c>
      <c r="D20" s="277">
        <v>192.95013599999999</v>
      </c>
      <c r="E20" s="290">
        <v>160.342187</v>
      </c>
      <c r="F20" s="290">
        <v>178.16947699999997</v>
      </c>
      <c r="G20" s="290">
        <v>128.47075899999999</v>
      </c>
      <c r="H20" s="352">
        <v>0</v>
      </c>
      <c r="I20" s="353">
        <v>0</v>
      </c>
      <c r="J20" s="354">
        <v>0</v>
      </c>
      <c r="K20" s="352">
        <v>0</v>
      </c>
      <c r="L20" s="353">
        <v>0</v>
      </c>
      <c r="M20" s="354">
        <v>0</v>
      </c>
      <c r="N20" s="189">
        <f t="shared" si="1"/>
        <v>1073.7778699999999</v>
      </c>
      <c r="P20" s="8"/>
      <c r="Q20" s="121"/>
      <c r="R20" s="128"/>
      <c r="S20" s="128"/>
      <c r="T20" s="128"/>
      <c r="U20" s="41"/>
      <c r="V20" s="130"/>
    </row>
    <row r="21" spans="1:22" s="7" customFormat="1" ht="12" customHeight="1">
      <c r="A21" s="166" t="s">
        <v>3</v>
      </c>
      <c r="B21" s="276">
        <v>3.0890000000000002E-3</v>
      </c>
      <c r="C21" s="263">
        <v>4.7469999999999995E-3</v>
      </c>
      <c r="D21" s="277">
        <v>3.6306999999999999E-2</v>
      </c>
      <c r="E21" s="290">
        <v>4.8534000000000001E-2</v>
      </c>
      <c r="F21" s="290">
        <v>3.6133999999999999E-2</v>
      </c>
      <c r="G21" s="290">
        <v>5.0733E-2</v>
      </c>
      <c r="H21" s="352">
        <v>0</v>
      </c>
      <c r="I21" s="353">
        <v>0</v>
      </c>
      <c r="J21" s="354">
        <v>0</v>
      </c>
      <c r="K21" s="352">
        <v>0</v>
      </c>
      <c r="L21" s="353">
        <v>0</v>
      </c>
      <c r="M21" s="354">
        <v>0</v>
      </c>
      <c r="N21" s="189">
        <f t="shared" si="1"/>
        <v>0.17954400000000001</v>
      </c>
      <c r="P21" s="8"/>
      <c r="Q21" s="121"/>
      <c r="R21" s="128"/>
      <c r="S21" s="128"/>
      <c r="T21" s="128"/>
      <c r="U21" s="41"/>
      <c r="V21" s="130"/>
    </row>
    <row r="22" spans="1:22" s="7" customFormat="1" ht="12" customHeight="1">
      <c r="A22" s="166" t="s">
        <v>31</v>
      </c>
      <c r="B22" s="276">
        <v>24.040073000000007</v>
      </c>
      <c r="C22" s="263">
        <v>30.578368999999995</v>
      </c>
      <c r="D22" s="277">
        <v>14.426030999999998</v>
      </c>
      <c r="E22" s="290">
        <v>6.5395849999999998</v>
      </c>
      <c r="F22" s="290">
        <v>3.2561990000000001</v>
      </c>
      <c r="G22" s="290">
        <v>6.293676999999998</v>
      </c>
      <c r="H22" s="352">
        <v>0</v>
      </c>
      <c r="I22" s="353">
        <v>0</v>
      </c>
      <c r="J22" s="354">
        <v>0</v>
      </c>
      <c r="K22" s="352">
        <v>0</v>
      </c>
      <c r="L22" s="353">
        <v>0</v>
      </c>
      <c r="M22" s="354">
        <v>0</v>
      </c>
      <c r="N22" s="189">
        <f>SUM(B22:M22)</f>
        <v>85.133933999999996</v>
      </c>
      <c r="P22" s="8"/>
      <c r="Q22" s="121"/>
      <c r="R22" s="128"/>
      <c r="S22" s="128"/>
      <c r="T22" s="128"/>
      <c r="U22" s="41"/>
      <c r="V22" s="130"/>
    </row>
    <row r="23" spans="1:22" s="7" customFormat="1" ht="12" customHeight="1">
      <c r="A23" s="166" t="s">
        <v>30</v>
      </c>
      <c r="B23" s="276">
        <v>3167.8499579999984</v>
      </c>
      <c r="C23" s="263">
        <v>2888.5130129999998</v>
      </c>
      <c r="D23" s="277">
        <v>2186.0766029999991</v>
      </c>
      <c r="E23" s="290">
        <v>1266.1748230000003</v>
      </c>
      <c r="F23" s="290">
        <v>1028.3101789999996</v>
      </c>
      <c r="G23" s="290">
        <v>742.8285080000004</v>
      </c>
      <c r="H23" s="352">
        <v>0</v>
      </c>
      <c r="I23" s="353">
        <v>0</v>
      </c>
      <c r="J23" s="354">
        <v>0</v>
      </c>
      <c r="K23" s="352">
        <v>0</v>
      </c>
      <c r="L23" s="353">
        <v>0</v>
      </c>
      <c r="M23" s="354">
        <v>0</v>
      </c>
      <c r="N23" s="189">
        <f>SUM(B23:M23)</f>
        <v>11279.753083999998</v>
      </c>
      <c r="P23" s="8"/>
      <c r="Q23" s="121"/>
      <c r="R23" s="128"/>
      <c r="S23" s="128"/>
      <c r="T23" s="128"/>
      <c r="U23" s="41"/>
      <c r="V23" s="130"/>
    </row>
    <row r="24" spans="1:22" s="4" customFormat="1" ht="10.199999999999999">
      <c r="A24" s="199"/>
      <c r="N24" s="3"/>
      <c r="P24" s="138"/>
      <c r="Q24" s="138"/>
      <c r="R24" s="138"/>
      <c r="S24" s="138"/>
      <c r="T24" s="138"/>
      <c r="U24" s="139"/>
    </row>
    <row r="25" spans="1:22" s="7" customFormat="1">
      <c r="A25" s="2"/>
      <c r="B25" s="335"/>
      <c r="C25" s="335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7"/>
      <c r="S25" s="130"/>
      <c r="T25" s="130"/>
      <c r="U25" s="130"/>
      <c r="V25" s="130"/>
    </row>
    <row r="26" spans="1:22" s="7" customFormat="1">
      <c r="A26" s="119" t="s">
        <v>40</v>
      </c>
      <c r="B26" s="25">
        <v>2000.059109</v>
      </c>
      <c r="C26" s="335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S26" s="130"/>
      <c r="T26" s="130"/>
      <c r="U26" s="130"/>
      <c r="V26" s="130"/>
    </row>
    <row r="27" spans="1:22" s="7" customFormat="1">
      <c r="A27" s="119" t="s">
        <v>39</v>
      </c>
      <c r="B27" s="25">
        <v>112.28005900000001</v>
      </c>
      <c r="C27" s="335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9"/>
      <c r="S27" s="130"/>
      <c r="T27" s="130"/>
      <c r="U27" s="130"/>
      <c r="V27" s="130"/>
    </row>
    <row r="28" spans="1:22" s="7" customFormat="1">
      <c r="A28" s="119" t="s">
        <v>38</v>
      </c>
      <c r="B28" s="25">
        <v>696.37740999999994</v>
      </c>
      <c r="C28" s="335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9"/>
      <c r="S28" s="130"/>
      <c r="T28" s="130"/>
      <c r="U28" s="130"/>
      <c r="V28" s="130"/>
    </row>
    <row r="29" spans="1:22" s="7" customFormat="1">
      <c r="A29" s="119" t="s">
        <v>60</v>
      </c>
      <c r="B29" s="25">
        <v>16.429129</v>
      </c>
      <c r="C29" s="335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Q29" s="8"/>
      <c r="S29" s="130"/>
      <c r="T29" s="130"/>
      <c r="U29" s="130"/>
      <c r="V29" s="130"/>
    </row>
    <row r="30" spans="1:22" s="7" customFormat="1">
      <c r="A30" s="119" t="s">
        <v>61</v>
      </c>
      <c r="B30" s="25">
        <v>12.195905</v>
      </c>
      <c r="C30" s="335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S30" s="130"/>
      <c r="T30" s="130"/>
      <c r="U30" s="130"/>
      <c r="V30" s="130"/>
    </row>
    <row r="31" spans="1:22" s="7" customFormat="1">
      <c r="A31" s="119" t="s">
        <v>62</v>
      </c>
      <c r="B31" s="25">
        <v>0.44898299999999991</v>
      </c>
      <c r="C31" s="335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S31" s="130"/>
      <c r="T31" s="130"/>
      <c r="U31" s="130"/>
      <c r="V31" s="130"/>
    </row>
    <row r="32" spans="1:22" s="7" customFormat="1">
      <c r="A32" s="119" t="s">
        <v>37</v>
      </c>
      <c r="B32" s="25">
        <v>4764.5334120000007</v>
      </c>
      <c r="C32" s="335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</row>
    <row r="33" spans="1:14" s="7" customFormat="1">
      <c r="A33" s="119" t="s">
        <v>72</v>
      </c>
      <c r="B33" s="25">
        <v>158.88233</v>
      </c>
      <c r="C33" s="335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</row>
    <row r="34" spans="1:14" s="7" customFormat="1">
      <c r="A34" s="119" t="s">
        <v>36</v>
      </c>
      <c r="B34" s="25">
        <v>0</v>
      </c>
      <c r="C34" s="335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</row>
    <row r="35" spans="1:14" s="7" customFormat="1">
      <c r="A35" s="119" t="s">
        <v>35</v>
      </c>
      <c r="B35" s="25">
        <v>356.69096999999999</v>
      </c>
      <c r="C35" s="335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</row>
    <row r="36" spans="1:14" s="7" customFormat="1">
      <c r="A36" s="119" t="s">
        <v>34</v>
      </c>
      <c r="B36" s="25">
        <v>1.513544</v>
      </c>
      <c r="C36" s="335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</row>
    <row r="37" spans="1:14" s="7" customFormat="1">
      <c r="A37" s="119" t="s">
        <v>33</v>
      </c>
      <c r="B37" s="25">
        <v>793.66464300000007</v>
      </c>
      <c r="C37" s="335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</row>
    <row r="38" spans="1:14" s="7" customFormat="1">
      <c r="A38" s="119" t="s">
        <v>32</v>
      </c>
      <c r="B38" s="25">
        <v>466.98242299999998</v>
      </c>
      <c r="C38" s="335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</row>
    <row r="39" spans="1:14" s="7" customFormat="1">
      <c r="A39" s="119" t="s">
        <v>3</v>
      </c>
      <c r="B39" s="25">
        <v>0.13540099999999999</v>
      </c>
      <c r="C39" s="335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</row>
    <row r="40" spans="1:14" s="7" customFormat="1">
      <c r="A40" s="119" t="s">
        <v>31</v>
      </c>
      <c r="B40" s="25">
        <v>16.089460999999996</v>
      </c>
      <c r="C40" s="335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</row>
    <row r="41" spans="1:14" s="7" customFormat="1">
      <c r="A41" s="119" t="s">
        <v>30</v>
      </c>
      <c r="B41" s="25">
        <v>3037.3135100000004</v>
      </c>
      <c r="C41" s="335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</row>
    <row r="42" spans="1:14" s="7" customFormat="1">
      <c r="A42" s="2"/>
      <c r="B42" s="335"/>
      <c r="C42" s="335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</row>
    <row r="43" spans="1:14" s="7" customFormat="1">
      <c r="A43" s="2"/>
      <c r="B43" s="335"/>
      <c r="C43" s="335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</row>
    <row r="44" spans="1:14" s="7" customFormat="1">
      <c r="A44" s="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</row>
    <row r="45" spans="1:14" s="7" customForma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7" spans="1:14">
      <c r="B47" s="70"/>
    </row>
    <row r="48" spans="1:14">
      <c r="B48" s="70"/>
    </row>
    <row r="49" spans="2:2">
      <c r="B49" s="70"/>
    </row>
  </sheetData>
  <mergeCells count="11">
    <mergeCell ref="N6:N7"/>
    <mergeCell ref="K6:M6"/>
    <mergeCell ref="H6:J6"/>
    <mergeCell ref="A4:A5"/>
    <mergeCell ref="A6:A7"/>
    <mergeCell ref="B6:D6"/>
    <mergeCell ref="E6:G6"/>
    <mergeCell ref="B4:D4"/>
    <mergeCell ref="E4:G4"/>
    <mergeCell ref="H4:J4"/>
    <mergeCell ref="K4:M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5"/>
  <dimension ref="A1:U45"/>
  <sheetViews>
    <sheetView showGridLines="0" zoomScaleNormal="100" zoomScaleSheetLayoutView="100" workbookViewId="0">
      <selection activeCell="H17" sqref="H17"/>
    </sheetView>
  </sheetViews>
  <sheetFormatPr defaultColWidth="9.109375" defaultRowHeight="11.4"/>
  <cols>
    <col min="1" max="1" width="18.88671875" style="7" customWidth="1"/>
    <col min="2" max="13" width="9.5546875" style="7" customWidth="1"/>
    <col min="14" max="14" width="10.44140625" style="7" customWidth="1"/>
    <col min="15" max="16384" width="9.109375" style="7"/>
  </cols>
  <sheetData>
    <row r="1" spans="1:21" ht="17.399999999999999">
      <c r="A1" s="234" t="s">
        <v>245</v>
      </c>
      <c r="N1" s="238" t="str">
        <f>'3'!N1</f>
        <v>IV. čtvrtletí 2023</v>
      </c>
    </row>
    <row r="2" spans="1:21" ht="6" customHeight="1"/>
    <row r="3" spans="1:21" ht="12">
      <c r="A3" s="380">
        <v>2025</v>
      </c>
      <c r="B3" s="381" t="s">
        <v>42</v>
      </c>
      <c r="C3" s="382"/>
      <c r="D3" s="383"/>
      <c r="E3" s="381" t="s">
        <v>43</v>
      </c>
      <c r="F3" s="382"/>
      <c r="G3" s="383"/>
      <c r="H3" s="381" t="s">
        <v>44</v>
      </c>
      <c r="I3" s="382"/>
      <c r="J3" s="383"/>
      <c r="K3" s="381" t="s">
        <v>45</v>
      </c>
      <c r="L3" s="382"/>
      <c r="M3" s="383"/>
      <c r="N3" s="209" t="s">
        <v>7</v>
      </c>
    </row>
    <row r="4" spans="1:21" ht="12">
      <c r="A4" s="380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274" t="s">
        <v>17</v>
      </c>
      <c r="L4" s="264" t="s">
        <v>18</v>
      </c>
      <c r="M4" s="275" t="s">
        <v>19</v>
      </c>
      <c r="N4" s="194"/>
    </row>
    <row r="5" spans="1:21" ht="12">
      <c r="A5" s="388" t="s">
        <v>116</v>
      </c>
      <c r="B5" s="389">
        <f>SUM(B6:D6)</f>
        <v>29973.800138999999</v>
      </c>
      <c r="C5" s="390"/>
      <c r="D5" s="391"/>
      <c r="E5" s="389">
        <f t="shared" ref="E5" si="0">SUM(E6:G6)</f>
        <v>12433.600988999999</v>
      </c>
      <c r="F5" s="390"/>
      <c r="G5" s="391"/>
      <c r="H5" s="392">
        <f t="shared" ref="H5" si="1">SUM(H6:J6)</f>
        <v>0</v>
      </c>
      <c r="I5" s="393"/>
      <c r="J5" s="394"/>
      <c r="K5" s="392">
        <f t="shared" ref="K5" si="2">SUM(K6:M6)</f>
        <v>0</v>
      </c>
      <c r="L5" s="393"/>
      <c r="M5" s="394"/>
      <c r="N5" s="375">
        <f>SUM(N7:N20)</f>
        <v>42407.401127999998</v>
      </c>
    </row>
    <row r="6" spans="1:21" ht="12">
      <c r="A6" s="388"/>
      <c r="B6" s="280">
        <f>SUM(B7:B20)</f>
        <v>11330.616298000003</v>
      </c>
      <c r="C6" s="195">
        <f t="shared" ref="C6:M6" si="3">SUM(C7:C20)</f>
        <v>10391.111598999998</v>
      </c>
      <c r="D6" s="281">
        <f t="shared" si="3"/>
        <v>8252.0722419999984</v>
      </c>
      <c r="E6" s="280">
        <f t="shared" si="3"/>
        <v>5360.7597070000002</v>
      </c>
      <c r="F6" s="195">
        <f t="shared" si="3"/>
        <v>4410.541604</v>
      </c>
      <c r="G6" s="281">
        <f t="shared" si="3"/>
        <v>2662.2996779999999</v>
      </c>
      <c r="H6" s="358">
        <f t="shared" si="3"/>
        <v>0</v>
      </c>
      <c r="I6" s="359">
        <f t="shared" si="3"/>
        <v>0</v>
      </c>
      <c r="J6" s="360">
        <f t="shared" si="3"/>
        <v>0</v>
      </c>
      <c r="K6" s="358">
        <f t="shared" si="3"/>
        <v>0</v>
      </c>
      <c r="L6" s="359">
        <f t="shared" si="3"/>
        <v>0</v>
      </c>
      <c r="M6" s="360">
        <f t="shared" si="3"/>
        <v>0</v>
      </c>
      <c r="N6" s="375"/>
      <c r="P6" s="133"/>
      <c r="Q6" s="133"/>
      <c r="R6" s="133"/>
      <c r="S6" s="133"/>
      <c r="T6" s="133"/>
      <c r="U6" s="41"/>
    </row>
    <row r="7" spans="1:21">
      <c r="A7" s="166" t="s">
        <v>128</v>
      </c>
      <c r="B7" s="282">
        <v>523.52871899999991</v>
      </c>
      <c r="C7" s="196">
        <v>491.35251699999992</v>
      </c>
      <c r="D7" s="283">
        <v>389.13341500000001</v>
      </c>
      <c r="E7" s="282">
        <v>271.609219</v>
      </c>
      <c r="F7" s="196">
        <v>207.38528699999998</v>
      </c>
      <c r="G7" s="283">
        <v>154.00920499999998</v>
      </c>
      <c r="H7" s="361">
        <v>0</v>
      </c>
      <c r="I7" s="362">
        <v>0</v>
      </c>
      <c r="J7" s="363">
        <v>0</v>
      </c>
      <c r="K7" s="361">
        <v>0</v>
      </c>
      <c r="L7" s="362">
        <v>0</v>
      </c>
      <c r="M7" s="363">
        <v>0</v>
      </c>
      <c r="N7" s="217">
        <f t="shared" ref="N7:N20" si="4">SUM(B7:M7)</f>
        <v>2037.018362</v>
      </c>
      <c r="P7" s="8"/>
      <c r="Q7" s="128"/>
      <c r="R7" s="128"/>
      <c r="S7" s="128"/>
      <c r="T7" s="128"/>
      <c r="U7" s="41"/>
    </row>
    <row r="8" spans="1:21">
      <c r="A8" s="166" t="s">
        <v>99</v>
      </c>
      <c r="B8" s="282">
        <v>640.30401499999982</v>
      </c>
      <c r="C8" s="196">
        <v>572.44741199999987</v>
      </c>
      <c r="D8" s="283">
        <v>456.146795</v>
      </c>
      <c r="E8" s="282">
        <v>299.93336600000009</v>
      </c>
      <c r="F8" s="196">
        <v>234.20705699999996</v>
      </c>
      <c r="G8" s="283">
        <v>131.04027100000002</v>
      </c>
      <c r="H8" s="361">
        <v>0</v>
      </c>
      <c r="I8" s="362">
        <v>0</v>
      </c>
      <c r="J8" s="363">
        <v>0</v>
      </c>
      <c r="K8" s="361">
        <v>0</v>
      </c>
      <c r="L8" s="362">
        <v>0</v>
      </c>
      <c r="M8" s="363">
        <v>0</v>
      </c>
      <c r="N8" s="217">
        <f t="shared" si="4"/>
        <v>2334.0789159999999</v>
      </c>
      <c r="P8" s="8"/>
      <c r="Q8" s="128"/>
      <c r="R8" s="128"/>
      <c r="S8" s="128"/>
      <c r="T8" s="128"/>
      <c r="U8" s="41"/>
    </row>
    <row r="9" spans="1:21">
      <c r="A9" s="166" t="s">
        <v>100</v>
      </c>
      <c r="B9" s="282">
        <v>794.87580000000037</v>
      </c>
      <c r="C9" s="196">
        <v>703.05548099999976</v>
      </c>
      <c r="D9" s="283">
        <v>503.8352890000001</v>
      </c>
      <c r="E9" s="282">
        <v>336.320877</v>
      </c>
      <c r="F9" s="196">
        <v>274.46244399999995</v>
      </c>
      <c r="G9" s="283">
        <v>174.91665800000001</v>
      </c>
      <c r="H9" s="361">
        <v>0</v>
      </c>
      <c r="I9" s="362">
        <v>0</v>
      </c>
      <c r="J9" s="363">
        <v>0</v>
      </c>
      <c r="K9" s="361">
        <v>0</v>
      </c>
      <c r="L9" s="362">
        <v>0</v>
      </c>
      <c r="M9" s="363">
        <v>0</v>
      </c>
      <c r="N9" s="217">
        <f t="shared" si="4"/>
        <v>2787.4665490000002</v>
      </c>
      <c r="P9" s="8"/>
      <c r="Q9" s="128"/>
      <c r="R9" s="128"/>
      <c r="S9" s="128"/>
      <c r="T9" s="128"/>
      <c r="U9" s="41"/>
    </row>
    <row r="10" spans="1:21">
      <c r="A10" s="166" t="s">
        <v>101</v>
      </c>
      <c r="B10" s="282">
        <v>465.5762499999999</v>
      </c>
      <c r="C10" s="196">
        <v>430.26862399999993</v>
      </c>
      <c r="D10" s="283">
        <v>348.58023699999995</v>
      </c>
      <c r="E10" s="282">
        <v>246.92876000000001</v>
      </c>
      <c r="F10" s="196">
        <v>198.88995199999999</v>
      </c>
      <c r="G10" s="283">
        <v>100.22885599999999</v>
      </c>
      <c r="H10" s="361">
        <v>0</v>
      </c>
      <c r="I10" s="362">
        <v>0</v>
      </c>
      <c r="J10" s="363">
        <v>0</v>
      </c>
      <c r="K10" s="361">
        <v>0</v>
      </c>
      <c r="L10" s="362">
        <v>0</v>
      </c>
      <c r="M10" s="363">
        <v>0</v>
      </c>
      <c r="N10" s="217">
        <f t="shared" si="4"/>
        <v>1790.4726789999997</v>
      </c>
      <c r="P10" s="8"/>
      <c r="Q10" s="128"/>
      <c r="R10" s="128"/>
      <c r="S10" s="128"/>
      <c r="T10" s="128"/>
      <c r="U10" s="41"/>
    </row>
    <row r="11" spans="1:21">
      <c r="A11" s="166" t="s">
        <v>127</v>
      </c>
      <c r="B11" s="282">
        <v>252.53862599999997</v>
      </c>
      <c r="C11" s="196">
        <v>225.409696</v>
      </c>
      <c r="D11" s="283">
        <v>175.27420200000006</v>
      </c>
      <c r="E11" s="282">
        <v>108.96588000000001</v>
      </c>
      <c r="F11" s="196">
        <v>81.359799999999993</v>
      </c>
      <c r="G11" s="283">
        <v>39.681551999999996</v>
      </c>
      <c r="H11" s="361">
        <v>0</v>
      </c>
      <c r="I11" s="362">
        <v>0</v>
      </c>
      <c r="J11" s="363">
        <v>0</v>
      </c>
      <c r="K11" s="361">
        <v>0</v>
      </c>
      <c r="L11" s="362">
        <v>0</v>
      </c>
      <c r="M11" s="363">
        <v>0</v>
      </c>
      <c r="N11" s="217">
        <f t="shared" si="4"/>
        <v>883.22975599999995</v>
      </c>
      <c r="P11" s="8"/>
      <c r="Q11" s="128"/>
      <c r="R11" s="128"/>
      <c r="S11" s="128"/>
      <c r="T11" s="128"/>
      <c r="U11" s="41"/>
    </row>
    <row r="12" spans="1:21">
      <c r="A12" s="166" t="s">
        <v>102</v>
      </c>
      <c r="B12" s="282">
        <v>388.72786700000012</v>
      </c>
      <c r="C12" s="196">
        <v>353.47264899999999</v>
      </c>
      <c r="D12" s="283">
        <v>295.69425699999999</v>
      </c>
      <c r="E12" s="282">
        <v>206.84586899999999</v>
      </c>
      <c r="F12" s="196">
        <v>181.65340600000002</v>
      </c>
      <c r="G12" s="283">
        <v>111.088508</v>
      </c>
      <c r="H12" s="361">
        <v>0</v>
      </c>
      <c r="I12" s="362">
        <v>0</v>
      </c>
      <c r="J12" s="363">
        <v>0</v>
      </c>
      <c r="K12" s="361">
        <v>0</v>
      </c>
      <c r="L12" s="362">
        <v>0</v>
      </c>
      <c r="M12" s="363">
        <v>0</v>
      </c>
      <c r="N12" s="217">
        <f t="shared" si="4"/>
        <v>1537.4825560000002</v>
      </c>
      <c r="P12" s="8"/>
      <c r="Q12" s="128"/>
      <c r="R12" s="128"/>
      <c r="S12" s="128"/>
      <c r="T12" s="128"/>
      <c r="U12" s="41"/>
    </row>
    <row r="13" spans="1:21">
      <c r="A13" s="166" t="s">
        <v>103</v>
      </c>
      <c r="B13" s="282">
        <v>283.558268</v>
      </c>
      <c r="C13" s="196">
        <v>257.52730099999991</v>
      </c>
      <c r="D13" s="283">
        <v>201.577595</v>
      </c>
      <c r="E13" s="282">
        <v>133.84944300000001</v>
      </c>
      <c r="F13" s="196">
        <v>106.277185</v>
      </c>
      <c r="G13" s="283">
        <v>46.576124</v>
      </c>
      <c r="H13" s="361">
        <v>0</v>
      </c>
      <c r="I13" s="362">
        <v>0</v>
      </c>
      <c r="J13" s="363">
        <v>0</v>
      </c>
      <c r="K13" s="361">
        <v>0</v>
      </c>
      <c r="L13" s="362">
        <v>0</v>
      </c>
      <c r="M13" s="363">
        <v>0</v>
      </c>
      <c r="N13" s="217">
        <f t="shared" si="4"/>
        <v>1029.365916</v>
      </c>
      <c r="P13" s="8"/>
      <c r="Q13" s="128"/>
      <c r="R13" s="128"/>
      <c r="S13" s="128"/>
      <c r="T13" s="128"/>
      <c r="U13" s="41"/>
    </row>
    <row r="14" spans="1:21">
      <c r="A14" s="166" t="s">
        <v>104</v>
      </c>
      <c r="B14" s="282">
        <v>1601.1247320000007</v>
      </c>
      <c r="C14" s="196">
        <v>1484.1335959999997</v>
      </c>
      <c r="D14" s="283">
        <v>1123.742947</v>
      </c>
      <c r="E14" s="282">
        <v>714.18118299999969</v>
      </c>
      <c r="F14" s="196">
        <v>627.18200699999989</v>
      </c>
      <c r="G14" s="283">
        <v>310.86978999999991</v>
      </c>
      <c r="H14" s="361">
        <v>0</v>
      </c>
      <c r="I14" s="362">
        <v>0</v>
      </c>
      <c r="J14" s="363">
        <v>0</v>
      </c>
      <c r="K14" s="361">
        <v>0</v>
      </c>
      <c r="L14" s="362">
        <v>0</v>
      </c>
      <c r="M14" s="363">
        <v>0</v>
      </c>
      <c r="N14" s="217">
        <f t="shared" si="4"/>
        <v>5861.2342550000003</v>
      </c>
      <c r="P14" s="8"/>
      <c r="Q14" s="128"/>
      <c r="R14" s="128"/>
      <c r="S14" s="128"/>
      <c r="T14" s="128"/>
      <c r="U14" s="41"/>
    </row>
    <row r="15" spans="1:21">
      <c r="A15" s="166" t="s">
        <v>105</v>
      </c>
      <c r="B15" s="282">
        <v>474.72785600000014</v>
      </c>
      <c r="C15" s="196">
        <v>426.00800100000009</v>
      </c>
      <c r="D15" s="283">
        <v>325.17528100000021</v>
      </c>
      <c r="E15" s="282">
        <v>202.18878299999997</v>
      </c>
      <c r="F15" s="196">
        <v>168.77439700000002</v>
      </c>
      <c r="G15" s="283">
        <v>97.082953000000003</v>
      </c>
      <c r="H15" s="361">
        <v>0</v>
      </c>
      <c r="I15" s="362">
        <v>0</v>
      </c>
      <c r="J15" s="363">
        <v>0</v>
      </c>
      <c r="K15" s="361">
        <v>0</v>
      </c>
      <c r="L15" s="362">
        <v>0</v>
      </c>
      <c r="M15" s="363">
        <v>0</v>
      </c>
      <c r="N15" s="217">
        <f t="shared" si="4"/>
        <v>1693.9572710000007</v>
      </c>
      <c r="P15" s="8"/>
      <c r="Q15" s="128"/>
      <c r="R15" s="128"/>
      <c r="S15" s="128"/>
      <c r="T15" s="128"/>
      <c r="U15" s="41"/>
    </row>
    <row r="16" spans="1:21">
      <c r="A16" s="166" t="s">
        <v>106</v>
      </c>
      <c r="B16" s="282">
        <v>624.70113800000001</v>
      </c>
      <c r="C16" s="196">
        <v>563.91127200000005</v>
      </c>
      <c r="D16" s="283">
        <v>419.85130199999998</v>
      </c>
      <c r="E16" s="282">
        <v>252.76682500000001</v>
      </c>
      <c r="F16" s="196">
        <v>197.10343400000002</v>
      </c>
      <c r="G16" s="283">
        <v>85.729376000000002</v>
      </c>
      <c r="H16" s="361">
        <v>0</v>
      </c>
      <c r="I16" s="362">
        <v>0</v>
      </c>
      <c r="J16" s="363">
        <v>0</v>
      </c>
      <c r="K16" s="361">
        <v>0</v>
      </c>
      <c r="L16" s="362">
        <v>0</v>
      </c>
      <c r="M16" s="363">
        <v>0</v>
      </c>
      <c r="N16" s="217">
        <f t="shared" si="4"/>
        <v>2144.0633470000002</v>
      </c>
      <c r="P16" s="8"/>
      <c r="Q16" s="128"/>
      <c r="R16" s="128"/>
      <c r="S16" s="128"/>
      <c r="T16" s="128"/>
      <c r="U16" s="41"/>
    </row>
    <row r="17" spans="1:21">
      <c r="A17" s="166" t="s">
        <v>107</v>
      </c>
      <c r="B17" s="282">
        <v>619.76153000000045</v>
      </c>
      <c r="C17" s="196">
        <v>565.44886399999996</v>
      </c>
      <c r="D17" s="283">
        <v>436.27126400000009</v>
      </c>
      <c r="E17" s="282">
        <v>287.43964099999994</v>
      </c>
      <c r="F17" s="196">
        <v>204.69023699999997</v>
      </c>
      <c r="G17" s="283">
        <v>108.26487300000001</v>
      </c>
      <c r="H17" s="361">
        <v>0</v>
      </c>
      <c r="I17" s="362">
        <v>0</v>
      </c>
      <c r="J17" s="363">
        <v>0</v>
      </c>
      <c r="K17" s="361">
        <v>0</v>
      </c>
      <c r="L17" s="362">
        <v>0</v>
      </c>
      <c r="M17" s="363">
        <v>0</v>
      </c>
      <c r="N17" s="217">
        <f t="shared" si="4"/>
        <v>2221.8764090000004</v>
      </c>
      <c r="P17" s="8"/>
      <c r="Q17" s="128"/>
      <c r="R17" s="128"/>
      <c r="S17" s="128"/>
      <c r="T17" s="128"/>
      <c r="U17" s="41"/>
    </row>
    <row r="18" spans="1:21">
      <c r="A18" s="166" t="s">
        <v>108</v>
      </c>
      <c r="B18" s="282">
        <v>2647.9849829999998</v>
      </c>
      <c r="C18" s="196">
        <v>2446.359504</v>
      </c>
      <c r="D18" s="283">
        <v>2022.9559409999993</v>
      </c>
      <c r="E18" s="282">
        <v>1193.9222899999995</v>
      </c>
      <c r="F18" s="196">
        <v>1006.2158539999996</v>
      </c>
      <c r="G18" s="283">
        <v>689.60342700000024</v>
      </c>
      <c r="H18" s="361">
        <v>0</v>
      </c>
      <c r="I18" s="362">
        <v>0</v>
      </c>
      <c r="J18" s="363">
        <v>0</v>
      </c>
      <c r="K18" s="361">
        <v>0</v>
      </c>
      <c r="L18" s="362">
        <v>0</v>
      </c>
      <c r="M18" s="363">
        <v>0</v>
      </c>
      <c r="N18" s="217">
        <f t="shared" si="4"/>
        <v>10007.041998999999</v>
      </c>
      <c r="P18" s="8"/>
      <c r="Q18" s="128"/>
      <c r="R18" s="128"/>
      <c r="S18" s="128"/>
      <c r="T18" s="128"/>
      <c r="U18" s="41"/>
    </row>
    <row r="19" spans="1:21">
      <c r="A19" s="166" t="s">
        <v>109</v>
      </c>
      <c r="B19" s="282">
        <v>1558.0949150000001</v>
      </c>
      <c r="C19" s="196">
        <v>1442.3165649999999</v>
      </c>
      <c r="D19" s="283">
        <v>1222.2912370000001</v>
      </c>
      <c r="E19" s="282">
        <v>868.56826899999999</v>
      </c>
      <c r="F19" s="196">
        <v>723.63586300000009</v>
      </c>
      <c r="G19" s="283">
        <v>475.86664600000006</v>
      </c>
      <c r="H19" s="361">
        <v>0</v>
      </c>
      <c r="I19" s="362">
        <v>0</v>
      </c>
      <c r="J19" s="363">
        <v>0</v>
      </c>
      <c r="K19" s="361">
        <v>0</v>
      </c>
      <c r="L19" s="362">
        <v>0</v>
      </c>
      <c r="M19" s="363">
        <v>0</v>
      </c>
      <c r="N19" s="217">
        <f t="shared" si="4"/>
        <v>6290.7734950000013</v>
      </c>
      <c r="P19" s="8"/>
      <c r="Q19" s="128"/>
      <c r="R19" s="128"/>
      <c r="S19" s="128"/>
      <c r="T19" s="128"/>
      <c r="U19" s="41"/>
    </row>
    <row r="20" spans="1:21">
      <c r="A20" s="166" t="s">
        <v>110</v>
      </c>
      <c r="B20" s="282">
        <v>455.1115989999999</v>
      </c>
      <c r="C20" s="196">
        <v>429.40011700000002</v>
      </c>
      <c r="D20" s="283">
        <v>331.54247999999995</v>
      </c>
      <c r="E20" s="282">
        <v>237.23930200000004</v>
      </c>
      <c r="F20" s="196">
        <v>198.70468100000002</v>
      </c>
      <c r="G20" s="283">
        <v>137.34143900000001</v>
      </c>
      <c r="H20" s="361">
        <v>0</v>
      </c>
      <c r="I20" s="362">
        <v>0</v>
      </c>
      <c r="J20" s="363">
        <v>0</v>
      </c>
      <c r="K20" s="361">
        <v>0</v>
      </c>
      <c r="L20" s="362">
        <v>0</v>
      </c>
      <c r="M20" s="363">
        <v>0</v>
      </c>
      <c r="N20" s="217">
        <f t="shared" si="4"/>
        <v>1789.339618</v>
      </c>
      <c r="P20" s="8"/>
      <c r="Q20" s="128"/>
      <c r="R20" s="128"/>
      <c r="S20" s="128"/>
      <c r="T20" s="128"/>
      <c r="U20" s="41"/>
    </row>
    <row r="21" spans="1:21" ht="12">
      <c r="A21" s="4"/>
      <c r="N21" s="3"/>
      <c r="P21" s="1"/>
      <c r="Q21" s="1"/>
      <c r="R21" s="1"/>
      <c r="S21" s="1"/>
      <c r="T21" s="1"/>
      <c r="U21" s="143"/>
    </row>
    <row r="22" spans="1:21">
      <c r="A22" s="10" t="s">
        <v>128</v>
      </c>
      <c r="B22" s="25">
        <v>633.00371099999995</v>
      </c>
      <c r="C22" s="130"/>
      <c r="D22" s="130"/>
      <c r="E22" s="130"/>
      <c r="F22" s="130"/>
      <c r="G22" s="130"/>
      <c r="P22" s="8"/>
      <c r="U22" s="139"/>
    </row>
    <row r="23" spans="1:21">
      <c r="A23" s="10" t="s">
        <v>99</v>
      </c>
      <c r="B23" s="25">
        <v>665.18069400000013</v>
      </c>
      <c r="C23" s="130"/>
      <c r="D23" s="130"/>
      <c r="E23" s="130"/>
      <c r="F23" s="130"/>
      <c r="G23" s="130"/>
    </row>
    <row r="24" spans="1:21">
      <c r="A24" s="10" t="s">
        <v>100</v>
      </c>
      <c r="B24" s="25">
        <v>785.69997899999987</v>
      </c>
      <c r="C24" s="130"/>
      <c r="D24" s="130"/>
      <c r="E24" s="130"/>
      <c r="F24" s="130"/>
      <c r="G24" s="130"/>
    </row>
    <row r="25" spans="1:21">
      <c r="A25" s="10" t="s">
        <v>101</v>
      </c>
      <c r="B25" s="25">
        <v>546.04756799999996</v>
      </c>
      <c r="C25" s="130"/>
      <c r="D25" s="130"/>
      <c r="E25" s="130"/>
      <c r="F25" s="130"/>
      <c r="G25" s="130"/>
    </row>
    <row r="26" spans="1:21">
      <c r="A26" s="10" t="s">
        <v>127</v>
      </c>
      <c r="B26" s="25">
        <v>230.00723199999999</v>
      </c>
      <c r="C26" s="130"/>
      <c r="D26" s="130"/>
      <c r="E26" s="130"/>
      <c r="F26" s="130"/>
      <c r="G26" s="130"/>
    </row>
    <row r="27" spans="1:21">
      <c r="A27" s="10" t="s">
        <v>102</v>
      </c>
      <c r="B27" s="25">
        <v>499.587783</v>
      </c>
      <c r="C27" s="130"/>
      <c r="D27" s="130"/>
      <c r="E27" s="130"/>
      <c r="F27" s="130"/>
      <c r="G27" s="130"/>
    </row>
    <row r="28" spans="1:21">
      <c r="A28" s="10" t="s">
        <v>103</v>
      </c>
      <c r="B28" s="25">
        <v>286.70275200000003</v>
      </c>
      <c r="C28" s="130"/>
      <c r="D28" s="130"/>
      <c r="E28" s="130"/>
      <c r="F28" s="130"/>
      <c r="G28" s="130"/>
    </row>
    <row r="29" spans="1:21">
      <c r="A29" s="10" t="s">
        <v>104</v>
      </c>
      <c r="B29" s="25">
        <v>1652.2329799999995</v>
      </c>
      <c r="C29" s="130"/>
      <c r="D29" s="130"/>
      <c r="E29" s="130"/>
      <c r="F29" s="130"/>
      <c r="G29" s="130"/>
    </row>
    <row r="30" spans="1:21">
      <c r="A30" s="10" t="s">
        <v>105</v>
      </c>
      <c r="B30" s="25">
        <v>468.04613299999994</v>
      </c>
      <c r="C30" s="130"/>
      <c r="D30" s="130"/>
      <c r="E30" s="130"/>
      <c r="F30" s="130"/>
      <c r="G30" s="130"/>
    </row>
    <row r="31" spans="1:21">
      <c r="A31" s="10" t="s">
        <v>106</v>
      </c>
      <c r="B31" s="25">
        <v>535.59963500000003</v>
      </c>
      <c r="C31" s="130"/>
      <c r="D31" s="130"/>
      <c r="E31" s="130"/>
      <c r="F31" s="130"/>
      <c r="G31" s="130"/>
    </row>
    <row r="32" spans="1:21">
      <c r="A32" s="10" t="s">
        <v>107</v>
      </c>
      <c r="B32" s="25">
        <v>600.39475099999993</v>
      </c>
      <c r="C32" s="130"/>
      <c r="D32" s="130"/>
      <c r="E32" s="130"/>
      <c r="F32" s="130"/>
      <c r="G32" s="130"/>
    </row>
    <row r="33" spans="1:7">
      <c r="A33" s="10" t="s">
        <v>108</v>
      </c>
      <c r="B33" s="25">
        <v>2889.7415709999996</v>
      </c>
      <c r="C33" s="130"/>
      <c r="D33" s="130"/>
      <c r="E33" s="130"/>
      <c r="F33" s="130"/>
      <c r="G33" s="130"/>
    </row>
    <row r="34" spans="1:7">
      <c r="A34" s="10" t="s">
        <v>109</v>
      </c>
      <c r="B34" s="25">
        <v>2068.0707780000002</v>
      </c>
      <c r="C34" s="130"/>
      <c r="D34" s="130"/>
      <c r="E34" s="130"/>
      <c r="F34" s="130"/>
      <c r="G34" s="130"/>
    </row>
    <row r="35" spans="1:7">
      <c r="A35" s="10" t="s">
        <v>110</v>
      </c>
      <c r="B35" s="25">
        <v>573.28542200000004</v>
      </c>
      <c r="C35" s="130"/>
      <c r="D35" s="130"/>
      <c r="E35" s="130"/>
      <c r="F35" s="130"/>
      <c r="G35" s="130"/>
    </row>
    <row r="36" spans="1:7">
      <c r="A36" s="130"/>
      <c r="B36" s="130"/>
      <c r="C36" s="130"/>
      <c r="D36" s="130"/>
      <c r="E36" s="130"/>
      <c r="F36" s="130"/>
      <c r="G36" s="130"/>
    </row>
    <row r="37" spans="1:7">
      <c r="A37" s="130"/>
      <c r="B37" s="130"/>
      <c r="C37" s="130"/>
      <c r="D37" s="130"/>
      <c r="E37" s="130"/>
      <c r="F37" s="130"/>
      <c r="G37" s="130"/>
    </row>
    <row r="38" spans="1:7">
      <c r="A38" s="130"/>
      <c r="B38" s="130"/>
      <c r="C38" s="130"/>
      <c r="D38" s="130"/>
      <c r="E38" s="130"/>
      <c r="F38" s="130"/>
      <c r="G38" s="130"/>
    </row>
    <row r="39" spans="1:7">
      <c r="A39" s="130"/>
      <c r="B39" s="130"/>
      <c r="C39" s="130"/>
      <c r="D39" s="130"/>
      <c r="E39" s="130"/>
      <c r="F39" s="130"/>
      <c r="G39" s="130"/>
    </row>
    <row r="40" spans="1:7">
      <c r="A40" s="130"/>
      <c r="B40" s="130"/>
      <c r="C40" s="130"/>
      <c r="D40" s="130"/>
      <c r="E40" s="130"/>
      <c r="F40" s="130"/>
      <c r="G40" s="130"/>
    </row>
    <row r="41" spans="1:7">
      <c r="A41" s="130"/>
      <c r="B41" s="130"/>
      <c r="C41" s="130"/>
      <c r="D41" s="130"/>
      <c r="E41" s="130"/>
      <c r="F41" s="130"/>
      <c r="G41" s="130"/>
    </row>
    <row r="42" spans="1:7">
      <c r="A42" s="130"/>
      <c r="B42" s="130"/>
      <c r="C42" s="130"/>
      <c r="D42" s="130"/>
      <c r="E42" s="130"/>
      <c r="F42" s="130"/>
      <c r="G42" s="130"/>
    </row>
    <row r="43" spans="1:7">
      <c r="A43" s="130"/>
      <c r="B43" s="130"/>
      <c r="C43" s="130"/>
      <c r="D43" s="130"/>
      <c r="E43" s="130"/>
      <c r="F43" s="130"/>
      <c r="G43" s="130"/>
    </row>
    <row r="44" spans="1:7">
      <c r="A44" s="130"/>
      <c r="B44" s="130"/>
      <c r="C44" s="130"/>
      <c r="D44" s="130"/>
      <c r="E44" s="130"/>
      <c r="F44" s="130"/>
      <c r="G44" s="130"/>
    </row>
    <row r="45" spans="1:7">
      <c r="A45" s="130"/>
      <c r="B45" s="130"/>
      <c r="C45" s="130"/>
      <c r="D45" s="130"/>
      <c r="E45" s="130"/>
      <c r="F45" s="130"/>
      <c r="G45" s="130"/>
    </row>
  </sheetData>
  <sortState ref="A7:N20">
    <sortCondition ref="A7"/>
  </sortState>
  <mergeCells count="11">
    <mergeCell ref="N5:N6"/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6"/>
  <dimension ref="A1:T46"/>
  <sheetViews>
    <sheetView showGridLines="0" zoomScaleNormal="100" zoomScaleSheetLayoutView="100" workbookViewId="0">
      <selection activeCell="A2" sqref="A2"/>
    </sheetView>
  </sheetViews>
  <sheetFormatPr defaultColWidth="9.109375" defaultRowHeight="13.2"/>
  <cols>
    <col min="1" max="1" width="30.88671875" style="2" customWidth="1"/>
    <col min="2" max="15" width="7.44140625" style="2" customWidth="1"/>
    <col min="16" max="16" width="9.109375" style="2" customWidth="1"/>
    <col min="17" max="16384" width="9.109375" style="2"/>
  </cols>
  <sheetData>
    <row r="1" spans="1:20" s="66" customFormat="1" ht="17.399999999999999">
      <c r="A1" s="234" t="s">
        <v>339</v>
      </c>
      <c r="B1" s="23"/>
      <c r="C1" s="23"/>
      <c r="D1" s="23"/>
      <c r="E1" s="23"/>
      <c r="G1" s="23"/>
      <c r="H1" s="23"/>
      <c r="I1" s="23"/>
      <c r="J1" s="23"/>
      <c r="K1" s="23"/>
      <c r="L1" s="23"/>
      <c r="M1" s="23"/>
      <c r="N1" s="23"/>
      <c r="P1" s="238" t="str">
        <f>'3'!N1</f>
        <v>IV. čtvrtletí 2023</v>
      </c>
    </row>
    <row r="2" spans="1:20" s="7" customFormat="1" ht="6" customHeight="1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20" s="7" customFormat="1" ht="12" customHeight="1">
      <c r="A3" s="333">
        <v>2025</v>
      </c>
      <c r="B3" s="197" t="s">
        <v>85</v>
      </c>
      <c r="C3" s="197" t="s">
        <v>76</v>
      </c>
      <c r="D3" s="197" t="s">
        <v>77</v>
      </c>
      <c r="E3" s="197" t="s">
        <v>78</v>
      </c>
      <c r="F3" s="197" t="s">
        <v>88</v>
      </c>
      <c r="G3" s="197" t="s">
        <v>79</v>
      </c>
      <c r="H3" s="197" t="s">
        <v>80</v>
      </c>
      <c r="I3" s="197" t="s">
        <v>81</v>
      </c>
      <c r="J3" s="197" t="s">
        <v>82</v>
      </c>
      <c r="K3" s="197" t="s">
        <v>83</v>
      </c>
      <c r="L3" s="197" t="s">
        <v>84</v>
      </c>
      <c r="M3" s="197" t="s">
        <v>86</v>
      </c>
      <c r="N3" s="197" t="s">
        <v>87</v>
      </c>
      <c r="O3" s="197" t="s">
        <v>89</v>
      </c>
      <c r="P3" s="197" t="s">
        <v>7</v>
      </c>
    </row>
    <row r="4" spans="1:20" s="110" customFormat="1" ht="12" customHeight="1">
      <c r="A4" s="167" t="s">
        <v>116</v>
      </c>
      <c r="B4" s="271">
        <f>SUM(B5:B20)</f>
        <v>633.00371099999995</v>
      </c>
      <c r="C4" s="271">
        <f>SUM(C5:C20)</f>
        <v>665.18069400000013</v>
      </c>
      <c r="D4" s="271">
        <f t="shared" ref="D4:P4" si="0">SUM(D5:D20)</f>
        <v>785.69997899999987</v>
      </c>
      <c r="E4" s="271">
        <f t="shared" si="0"/>
        <v>546.042868</v>
      </c>
      <c r="F4" s="271">
        <f>SUM(F5:F20)</f>
        <v>230.00723199999999</v>
      </c>
      <c r="G4" s="271">
        <f t="shared" si="0"/>
        <v>499.58778299999994</v>
      </c>
      <c r="H4" s="271">
        <f t="shared" si="0"/>
        <v>286.70275200000003</v>
      </c>
      <c r="I4" s="271">
        <f t="shared" si="0"/>
        <v>1652.23298</v>
      </c>
      <c r="J4" s="271">
        <f t="shared" si="0"/>
        <v>468.04613299999983</v>
      </c>
      <c r="K4" s="271">
        <f t="shared" si="0"/>
        <v>535.59963500000003</v>
      </c>
      <c r="L4" s="271">
        <f t="shared" si="0"/>
        <v>600.39475100000004</v>
      </c>
      <c r="M4" s="271">
        <f t="shared" si="0"/>
        <v>2889.7415709999996</v>
      </c>
      <c r="N4" s="271">
        <f t="shared" si="0"/>
        <v>2068.0707780000002</v>
      </c>
      <c r="O4" s="271">
        <f t="shared" si="0"/>
        <v>573.28542199999993</v>
      </c>
      <c r="P4" s="192">
        <f t="shared" si="0"/>
        <v>12433.596288999999</v>
      </c>
    </row>
    <row r="5" spans="1:20" s="7" customFormat="1" ht="12" customHeight="1">
      <c r="A5" s="166" t="s">
        <v>40</v>
      </c>
      <c r="B5" s="196">
        <v>0</v>
      </c>
      <c r="C5" s="196">
        <v>297.30181400000009</v>
      </c>
      <c r="D5" s="196">
        <v>78.106759999999994</v>
      </c>
      <c r="E5" s="196">
        <v>76.592936000000023</v>
      </c>
      <c r="F5" s="196">
        <v>103.72419500000001</v>
      </c>
      <c r="G5" s="196">
        <v>215.55284999999998</v>
      </c>
      <c r="H5" s="196">
        <v>0.54601300000000008</v>
      </c>
      <c r="I5" s="196">
        <v>158.90051800000001</v>
      </c>
      <c r="J5" s="196">
        <v>19.508828000000001</v>
      </c>
      <c r="K5" s="196">
        <v>9.1630439999999975</v>
      </c>
      <c r="L5" s="196">
        <v>168.24769299999994</v>
      </c>
      <c r="M5" s="196">
        <v>310.78541199999995</v>
      </c>
      <c r="N5" s="196">
        <v>420.20617299999998</v>
      </c>
      <c r="O5" s="196">
        <v>141.42287299999998</v>
      </c>
      <c r="P5" s="189">
        <f>SUM(B5:O5)</f>
        <v>2000.059109</v>
      </c>
      <c r="T5" s="8"/>
    </row>
    <row r="6" spans="1:20" s="7" customFormat="1" ht="12" customHeight="1">
      <c r="A6" s="166" t="s">
        <v>39</v>
      </c>
      <c r="B6" s="196">
        <v>18.151527999999999</v>
      </c>
      <c r="C6" s="196">
        <v>20.51586</v>
      </c>
      <c r="D6" s="196">
        <v>11.626370000000003</v>
      </c>
      <c r="E6" s="196">
        <v>0.72899999999999998</v>
      </c>
      <c r="F6" s="196">
        <v>6.9224019999999999</v>
      </c>
      <c r="G6" s="196">
        <v>5.9909999999999997</v>
      </c>
      <c r="H6" s="196">
        <v>1.9342900000000001</v>
      </c>
      <c r="I6" s="196">
        <v>0.17400399999999999</v>
      </c>
      <c r="J6" s="196">
        <v>9.2262649999999997</v>
      </c>
      <c r="K6" s="196">
        <v>12.393998999999999</v>
      </c>
      <c r="L6" s="196">
        <v>9.9250329999999991</v>
      </c>
      <c r="M6" s="196">
        <v>9.4835229999999999</v>
      </c>
      <c r="N6" s="196">
        <v>3.4026449999999997</v>
      </c>
      <c r="O6" s="196">
        <v>1.8041400000000001</v>
      </c>
      <c r="P6" s="189">
        <f t="shared" ref="P6:P20" si="1">SUM(B6:O6)</f>
        <v>112.28005900000001</v>
      </c>
      <c r="T6" s="8"/>
    </row>
    <row r="7" spans="1:20" s="7" customFormat="1" ht="12" customHeight="1">
      <c r="A7" s="166" t="s">
        <v>38</v>
      </c>
      <c r="B7" s="196">
        <v>0</v>
      </c>
      <c r="C7" s="196">
        <v>3.8393420000000003</v>
      </c>
      <c r="D7" s="196">
        <v>0</v>
      </c>
      <c r="E7" s="196">
        <v>0</v>
      </c>
      <c r="F7" s="196">
        <v>0</v>
      </c>
      <c r="G7" s="196">
        <v>6.7569999999999991E-2</v>
      </c>
      <c r="H7" s="196">
        <v>0</v>
      </c>
      <c r="I7" s="196">
        <v>683.53177800000014</v>
      </c>
      <c r="J7" s="196">
        <v>0</v>
      </c>
      <c r="K7" s="196">
        <v>0</v>
      </c>
      <c r="L7" s="196">
        <v>0</v>
      </c>
      <c r="M7" s="196">
        <v>0</v>
      </c>
      <c r="N7" s="196">
        <v>0.18440000000000001</v>
      </c>
      <c r="O7" s="196">
        <v>8.7543199999999999</v>
      </c>
      <c r="P7" s="189">
        <f t="shared" si="1"/>
        <v>696.37741000000017</v>
      </c>
      <c r="T7" s="8"/>
    </row>
    <row r="8" spans="1:20" s="7" customFormat="1" ht="12" customHeight="1">
      <c r="A8" s="166" t="s">
        <v>60</v>
      </c>
      <c r="B8" s="272">
        <v>0</v>
      </c>
      <c r="C8" s="272">
        <v>8.7400000000000005E-2</v>
      </c>
      <c r="D8" s="272">
        <v>1.3067</v>
      </c>
      <c r="E8" s="272">
        <v>0</v>
      </c>
      <c r="F8" s="272">
        <v>0.99632999999999994</v>
      </c>
      <c r="G8" s="272">
        <v>0.92049999999999998</v>
      </c>
      <c r="H8" s="272">
        <v>1.07047</v>
      </c>
      <c r="I8" s="272">
        <v>9.8087999999999995E-2</v>
      </c>
      <c r="J8" s="272">
        <v>2.0646999999999999E-2</v>
      </c>
      <c r="K8" s="272">
        <v>4.9039999999999999</v>
      </c>
      <c r="L8" s="272">
        <v>0.97368800000000011</v>
      </c>
      <c r="M8" s="272">
        <v>5.9752080000000003</v>
      </c>
      <c r="N8" s="272">
        <v>7.6097999999999999E-2</v>
      </c>
      <c r="O8" s="196">
        <v>0</v>
      </c>
      <c r="P8" s="189">
        <f t="shared" si="1"/>
        <v>16.429129000000003</v>
      </c>
      <c r="T8" s="8"/>
    </row>
    <row r="9" spans="1:20" s="7" customFormat="1" ht="12" customHeight="1">
      <c r="A9" s="166" t="s">
        <v>61</v>
      </c>
      <c r="B9" s="272">
        <v>9.4673799999999986</v>
      </c>
      <c r="C9" s="272">
        <v>0</v>
      </c>
      <c r="D9" s="272">
        <v>3.5034999999999997E-2</v>
      </c>
      <c r="E9" s="272">
        <v>0.90976999999999997</v>
      </c>
      <c r="F9" s="272">
        <v>0.12952000000000002</v>
      </c>
      <c r="G9" s="272">
        <v>0</v>
      </c>
      <c r="H9" s="272">
        <v>0</v>
      </c>
      <c r="I9" s="272">
        <v>0</v>
      </c>
      <c r="J9" s="272">
        <v>0</v>
      </c>
      <c r="K9" s="272">
        <v>0</v>
      </c>
      <c r="L9" s="272">
        <v>0.183</v>
      </c>
      <c r="M9" s="272">
        <v>0</v>
      </c>
      <c r="N9" s="272">
        <v>0.85219999999999996</v>
      </c>
      <c r="O9" s="196">
        <v>0.61899999999999999</v>
      </c>
      <c r="P9" s="189">
        <f t="shared" si="1"/>
        <v>12.195904999999998</v>
      </c>
      <c r="T9" s="8"/>
    </row>
    <row r="10" spans="1:20" s="7" customFormat="1" ht="12" customHeight="1">
      <c r="A10" s="166" t="s">
        <v>62</v>
      </c>
      <c r="B10" s="272">
        <v>0</v>
      </c>
      <c r="C10" s="272">
        <v>0</v>
      </c>
      <c r="D10" s="272">
        <v>3.5479999999999998E-2</v>
      </c>
      <c r="E10" s="272">
        <v>0.14480299999999996</v>
      </c>
      <c r="F10" s="272">
        <v>5.9799999999999999E-2</v>
      </c>
      <c r="G10" s="272">
        <v>4.9000000000000007E-3</v>
      </c>
      <c r="H10" s="272">
        <v>0</v>
      </c>
      <c r="I10" s="272">
        <v>0</v>
      </c>
      <c r="J10" s="272">
        <v>0</v>
      </c>
      <c r="K10" s="272">
        <v>0</v>
      </c>
      <c r="L10" s="272">
        <v>0</v>
      </c>
      <c r="M10" s="272">
        <v>0</v>
      </c>
      <c r="N10" s="272">
        <v>0.20399999999999999</v>
      </c>
      <c r="O10" s="196">
        <v>0</v>
      </c>
      <c r="P10" s="189">
        <f t="shared" si="1"/>
        <v>0.44898299999999991</v>
      </c>
      <c r="T10" s="8"/>
    </row>
    <row r="11" spans="1:20" s="7" customFormat="1" ht="12" customHeight="1">
      <c r="A11" s="166" t="s">
        <v>37</v>
      </c>
      <c r="B11" s="272">
        <v>0</v>
      </c>
      <c r="C11" s="272">
        <v>102.60224100000002</v>
      </c>
      <c r="D11" s="272">
        <v>0.56834799999999996</v>
      </c>
      <c r="E11" s="272">
        <v>359.37261000000001</v>
      </c>
      <c r="F11" s="272">
        <v>11.750487</v>
      </c>
      <c r="G11" s="272">
        <v>111.34973000000001</v>
      </c>
      <c r="H11" s="272">
        <v>9.0816049999999997</v>
      </c>
      <c r="I11" s="272">
        <v>24.592410000000001</v>
      </c>
      <c r="J11" s="272">
        <v>210.85374400000001</v>
      </c>
      <c r="K11" s="272">
        <v>445.12378200000001</v>
      </c>
      <c r="L11" s="272">
        <v>244.86663300000001</v>
      </c>
      <c r="M11" s="272">
        <v>1628.7621620000002</v>
      </c>
      <c r="N11" s="272">
        <v>1411.4018000000001</v>
      </c>
      <c r="O11" s="196">
        <v>204.20785999999998</v>
      </c>
      <c r="P11" s="189">
        <f t="shared" si="1"/>
        <v>4764.5334120000007</v>
      </c>
      <c r="T11" s="8"/>
    </row>
    <row r="12" spans="1:20" s="7" customFormat="1" ht="12" customHeight="1">
      <c r="A12" s="166" t="s">
        <v>72</v>
      </c>
      <c r="B12" s="272">
        <v>0</v>
      </c>
      <c r="C12" s="272">
        <v>152.69833000000003</v>
      </c>
      <c r="D12" s="272">
        <v>0</v>
      </c>
      <c r="E12" s="272">
        <v>0</v>
      </c>
      <c r="F12" s="272">
        <v>6.1840000000000002</v>
      </c>
      <c r="G12" s="272">
        <v>0</v>
      </c>
      <c r="H12" s="272">
        <v>0</v>
      </c>
      <c r="I12" s="272">
        <v>0</v>
      </c>
      <c r="J12" s="272">
        <v>0</v>
      </c>
      <c r="K12" s="272">
        <v>0</v>
      </c>
      <c r="L12" s="272">
        <v>0</v>
      </c>
      <c r="M12" s="272">
        <v>0</v>
      </c>
      <c r="N12" s="272">
        <v>0</v>
      </c>
      <c r="O12" s="196">
        <v>0</v>
      </c>
      <c r="P12" s="189">
        <f t="shared" si="1"/>
        <v>158.88233000000002</v>
      </c>
      <c r="T12" s="8"/>
    </row>
    <row r="13" spans="1:20" s="7" customFormat="1" ht="12" customHeight="1">
      <c r="A13" s="166" t="s">
        <v>36</v>
      </c>
      <c r="B13" s="272">
        <v>0</v>
      </c>
      <c r="C13" s="272">
        <v>0</v>
      </c>
      <c r="D13" s="272">
        <v>0</v>
      </c>
      <c r="E13" s="272">
        <v>0</v>
      </c>
      <c r="F13" s="272">
        <v>0</v>
      </c>
      <c r="G13" s="272">
        <v>0</v>
      </c>
      <c r="H13" s="272">
        <v>0</v>
      </c>
      <c r="I13" s="272">
        <v>0</v>
      </c>
      <c r="J13" s="272">
        <v>0</v>
      </c>
      <c r="K13" s="272">
        <v>0</v>
      </c>
      <c r="L13" s="272">
        <v>0</v>
      </c>
      <c r="M13" s="272">
        <v>0</v>
      </c>
      <c r="N13" s="272">
        <v>0</v>
      </c>
      <c r="O13" s="196">
        <v>0</v>
      </c>
      <c r="P13" s="189">
        <f t="shared" si="1"/>
        <v>0</v>
      </c>
      <c r="T13" s="8"/>
    </row>
    <row r="14" spans="1:20" s="7" customFormat="1" ht="12" customHeight="1">
      <c r="A14" s="166" t="s">
        <v>35</v>
      </c>
      <c r="B14" s="272">
        <v>0</v>
      </c>
      <c r="C14" s="272">
        <v>0</v>
      </c>
      <c r="D14" s="272">
        <v>11.105790000000001</v>
      </c>
      <c r="E14" s="272">
        <v>1.4388999999999999E-2</v>
      </c>
      <c r="F14" s="272">
        <v>4.6161010000000005</v>
      </c>
      <c r="G14" s="272">
        <v>0</v>
      </c>
      <c r="H14" s="272">
        <v>0.31980000000000003</v>
      </c>
      <c r="I14" s="272">
        <v>153.98205999999999</v>
      </c>
      <c r="J14" s="272">
        <v>0</v>
      </c>
      <c r="K14" s="272">
        <v>4.3940000000000001</v>
      </c>
      <c r="L14" s="272">
        <v>0</v>
      </c>
      <c r="M14" s="272">
        <v>178.315</v>
      </c>
      <c r="N14" s="272">
        <v>0.27982999999999997</v>
      </c>
      <c r="O14" s="196">
        <v>3.6640000000000001</v>
      </c>
      <c r="P14" s="189">
        <f t="shared" si="1"/>
        <v>356.69096999999999</v>
      </c>
      <c r="T14" s="8"/>
    </row>
    <row r="15" spans="1:20" s="7" customFormat="1" ht="12" customHeight="1">
      <c r="A15" s="166" t="s">
        <v>34</v>
      </c>
      <c r="B15" s="272">
        <v>0</v>
      </c>
      <c r="C15" s="272">
        <v>0</v>
      </c>
      <c r="D15" s="272">
        <v>0</v>
      </c>
      <c r="E15" s="272">
        <v>0</v>
      </c>
      <c r="F15" s="272">
        <v>0</v>
      </c>
      <c r="G15" s="272">
        <v>0</v>
      </c>
      <c r="H15" s="272">
        <v>0</v>
      </c>
      <c r="I15" s="272">
        <v>0</v>
      </c>
      <c r="J15" s="272">
        <v>0</v>
      </c>
      <c r="K15" s="272">
        <v>0</v>
      </c>
      <c r="L15" s="272">
        <v>0</v>
      </c>
      <c r="M15" s="272">
        <v>1.5135439999999998</v>
      </c>
      <c r="N15" s="272">
        <v>0</v>
      </c>
      <c r="O15" s="196">
        <v>0</v>
      </c>
      <c r="P15" s="189">
        <f t="shared" si="1"/>
        <v>1.5135439999999998</v>
      </c>
      <c r="T15" s="8"/>
    </row>
    <row r="16" spans="1:20" s="7" customFormat="1" ht="12" customHeight="1">
      <c r="A16" s="166" t="s">
        <v>33</v>
      </c>
      <c r="B16" s="272">
        <v>193.429</v>
      </c>
      <c r="C16" s="272">
        <v>2.274257</v>
      </c>
      <c r="D16" s="272">
        <v>326.22800000000001</v>
      </c>
      <c r="E16" s="272">
        <v>0</v>
      </c>
      <c r="F16" s="272">
        <v>1.1486219999999998</v>
      </c>
      <c r="G16" s="272">
        <v>0</v>
      </c>
      <c r="H16" s="272">
        <v>86.376000000000005</v>
      </c>
      <c r="I16" s="272">
        <v>3.5129999999999999</v>
      </c>
      <c r="J16" s="272">
        <v>70.551324999999991</v>
      </c>
      <c r="K16" s="272">
        <v>0</v>
      </c>
      <c r="L16" s="272">
        <v>85.041938999999999</v>
      </c>
      <c r="M16" s="272">
        <v>18.923999999999999</v>
      </c>
      <c r="N16" s="272">
        <v>0</v>
      </c>
      <c r="O16" s="196">
        <v>6.1784999999999997</v>
      </c>
      <c r="P16" s="189">
        <f t="shared" si="1"/>
        <v>793.66464299999996</v>
      </c>
      <c r="T16" s="8"/>
    </row>
    <row r="17" spans="1:20" s="7" customFormat="1" ht="12" customHeight="1">
      <c r="A17" s="166" t="s">
        <v>32</v>
      </c>
      <c r="B17" s="272">
        <v>0</v>
      </c>
      <c r="C17" s="272">
        <v>0.11600199999999999</v>
      </c>
      <c r="D17" s="272">
        <v>0</v>
      </c>
      <c r="E17" s="272">
        <v>0</v>
      </c>
      <c r="F17" s="272">
        <v>0</v>
      </c>
      <c r="G17" s="272">
        <v>0</v>
      </c>
      <c r="H17" s="272">
        <v>0</v>
      </c>
      <c r="I17" s="272">
        <v>327.18244099999993</v>
      </c>
      <c r="J17" s="272">
        <v>0</v>
      </c>
      <c r="K17" s="272">
        <v>0</v>
      </c>
      <c r="L17" s="272">
        <v>5.5E-2</v>
      </c>
      <c r="M17" s="272">
        <v>89.076980000000006</v>
      </c>
      <c r="N17" s="272">
        <v>21.562999999999999</v>
      </c>
      <c r="O17" s="196">
        <v>28.989000000000001</v>
      </c>
      <c r="P17" s="189">
        <f t="shared" si="1"/>
        <v>466.98242299999987</v>
      </c>
      <c r="T17" s="8"/>
    </row>
    <row r="18" spans="1:20" s="7" customFormat="1" ht="12" customHeight="1">
      <c r="A18" s="166" t="s">
        <v>3</v>
      </c>
      <c r="B18" s="272">
        <v>0</v>
      </c>
      <c r="C18" s="272">
        <v>0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272">
        <v>0</v>
      </c>
      <c r="J18" s="272">
        <v>0</v>
      </c>
      <c r="K18" s="272">
        <v>0</v>
      </c>
      <c r="L18" s="272">
        <v>0</v>
      </c>
      <c r="M18" s="272">
        <v>0</v>
      </c>
      <c r="N18" s="272">
        <v>0</v>
      </c>
      <c r="O18" s="196">
        <v>0.13540100000000002</v>
      </c>
      <c r="P18" s="189">
        <f t="shared" si="1"/>
        <v>0.13540100000000002</v>
      </c>
      <c r="T18" s="8"/>
    </row>
    <row r="19" spans="1:20" s="7" customFormat="1" ht="12" customHeight="1">
      <c r="A19" s="166" t="s">
        <v>31</v>
      </c>
      <c r="B19" s="272">
        <v>0</v>
      </c>
      <c r="C19" s="272">
        <v>4.3423930000000004</v>
      </c>
      <c r="D19" s="272">
        <v>2.3968000000000003E-2</v>
      </c>
      <c r="E19" s="272">
        <v>0</v>
      </c>
      <c r="F19" s="272">
        <v>1.6E-2</v>
      </c>
      <c r="G19" s="272">
        <v>0.52727000000000002</v>
      </c>
      <c r="H19" s="272">
        <v>5.7300000000000007E-3</v>
      </c>
      <c r="I19" s="272">
        <v>2.5219929999999993</v>
      </c>
      <c r="J19" s="272">
        <v>3.5381009999999997</v>
      </c>
      <c r="K19" s="272">
        <v>8.9990999999999988E-2</v>
      </c>
      <c r="L19" s="272">
        <v>9.1060000000000002E-2</v>
      </c>
      <c r="M19" s="272">
        <v>4.4879879999999996</v>
      </c>
      <c r="N19" s="272">
        <v>0.26713700000000001</v>
      </c>
      <c r="O19" s="196">
        <v>0.17782999999999999</v>
      </c>
      <c r="P19" s="189">
        <f t="shared" si="1"/>
        <v>16.089460999999996</v>
      </c>
      <c r="T19" s="8"/>
    </row>
    <row r="20" spans="1:20" s="7" customFormat="1" ht="12" customHeight="1">
      <c r="A20" s="166" t="s">
        <v>30</v>
      </c>
      <c r="B20" s="272">
        <v>411.95580299999995</v>
      </c>
      <c r="C20" s="272">
        <v>81.403054999999995</v>
      </c>
      <c r="D20" s="272">
        <v>356.66352799999981</v>
      </c>
      <c r="E20" s="272">
        <v>108.27935999999997</v>
      </c>
      <c r="F20" s="272">
        <v>94.459775000000022</v>
      </c>
      <c r="G20" s="272">
        <v>165.17396299999999</v>
      </c>
      <c r="H20" s="272">
        <v>187.36884400000002</v>
      </c>
      <c r="I20" s="272">
        <v>297.73668799999996</v>
      </c>
      <c r="J20" s="272">
        <v>154.3472229999999</v>
      </c>
      <c r="K20" s="272">
        <v>59.530818999999994</v>
      </c>
      <c r="L20" s="272">
        <v>91.010705000000002</v>
      </c>
      <c r="M20" s="272">
        <v>642.41775399999995</v>
      </c>
      <c r="N20" s="272">
        <v>209.63349500000007</v>
      </c>
      <c r="O20" s="196">
        <v>177.33249800000007</v>
      </c>
      <c r="P20" s="189">
        <f t="shared" si="1"/>
        <v>3037.31351</v>
      </c>
      <c r="T20" s="8"/>
    </row>
    <row r="21" spans="1:20" s="4" customFormat="1" ht="10.199999999999999">
      <c r="A21" s="199"/>
      <c r="P21" s="3"/>
    </row>
    <row r="22" spans="1:20" s="7" customFormat="1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7"/>
    </row>
    <row r="23" spans="1:20" s="7" customFormat="1">
      <c r="A23" s="6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</row>
    <row r="24" spans="1:20" s="7" customFormat="1">
      <c r="A24" s="6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</row>
    <row r="25" spans="1:20" s="7" customFormat="1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20" s="7" customFormat="1">
      <c r="A26" s="6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S26" s="8"/>
    </row>
    <row r="27" spans="1:20" s="7" customFormat="1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</row>
    <row r="28" spans="1:20" s="7" customFormat="1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1:20" s="7" customFormat="1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</row>
    <row r="30" spans="1:20" s="7" customFormat="1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</row>
    <row r="31" spans="1:20" s="7" customFormat="1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</row>
    <row r="32" spans="1:20" s="7" customFormat="1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</row>
    <row r="33" spans="1:16" s="7" customFormat="1">
      <c r="A33" s="67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s="7" customFormat="1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s="7" customFormat="1">
      <c r="A35" s="6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s="7" customFormat="1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s="7" customFormat="1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s="7" customFormat="1">
      <c r="A38" s="6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s="7" customFormat="1">
      <c r="A39" s="6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 s="7" customFormat="1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</row>
    <row r="41" spans="1:16" s="7" customFormat="1">
      <c r="A41" s="6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</row>
    <row r="42" spans="1:16" s="7" customForma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4" spans="1:16">
      <c r="C44" s="70"/>
    </row>
    <row r="45" spans="1:16">
      <c r="C45" s="70"/>
    </row>
    <row r="46" spans="1:16">
      <c r="C46" s="70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9"/>
  <dimension ref="A1:Q67"/>
  <sheetViews>
    <sheetView showGridLines="0" zoomScaleNormal="100" zoomScaleSheetLayoutView="100" workbookViewId="0"/>
  </sheetViews>
  <sheetFormatPr defaultColWidth="9.109375" defaultRowHeight="11.4"/>
  <cols>
    <col min="1" max="1" width="31.5546875" style="7" customWidth="1"/>
    <col min="2" max="4" width="10.33203125" style="7" bestFit="1" customWidth="1"/>
    <col min="5" max="5" width="10.33203125" style="130" customWidth="1"/>
    <col min="6" max="16384" width="9.109375" style="7"/>
  </cols>
  <sheetData>
    <row r="1" spans="1:14" ht="17.399999999999999">
      <c r="A1" s="234" t="s">
        <v>323</v>
      </c>
      <c r="B1" s="73"/>
      <c r="C1" s="73"/>
      <c r="D1" s="73"/>
      <c r="E1" s="73"/>
    </row>
    <row r="2" spans="1:14" ht="6" customHeight="1"/>
    <row r="3" spans="1:14" ht="12" customHeight="1">
      <c r="A3" s="380">
        <v>2025</v>
      </c>
      <c r="B3" s="381" t="s">
        <v>342</v>
      </c>
      <c r="C3" s="382"/>
      <c r="D3" s="382"/>
      <c r="E3" s="309"/>
    </row>
    <row r="4" spans="1:14" ht="12">
      <c r="A4" s="380"/>
      <c r="B4" s="284" t="s">
        <v>11</v>
      </c>
      <c r="C4" s="178" t="s">
        <v>12</v>
      </c>
      <c r="D4" s="178" t="s">
        <v>13</v>
      </c>
      <c r="E4" s="310"/>
    </row>
    <row r="5" spans="1:14" s="130" customFormat="1" ht="12.75" customHeight="1">
      <c r="A5" s="395" t="s">
        <v>73</v>
      </c>
      <c r="B5" s="389">
        <f>+B6+C6+D6</f>
        <v>5460910.8219999988</v>
      </c>
      <c r="C5" s="382"/>
      <c r="D5" s="382"/>
      <c r="E5" s="310"/>
    </row>
    <row r="6" spans="1:14" ht="12">
      <c r="A6" s="396"/>
      <c r="B6" s="291">
        <f>SUM(B7:B14)</f>
        <v>2609416.6399999997</v>
      </c>
      <c r="C6" s="288">
        <f t="shared" ref="C6:D6" si="0">SUM(C7:C14)</f>
        <v>1949693.578</v>
      </c>
      <c r="D6" s="288">
        <f t="shared" si="0"/>
        <v>901800.60399999982</v>
      </c>
      <c r="E6" s="311"/>
    </row>
    <row r="7" spans="1:14">
      <c r="A7" s="169" t="s">
        <v>63</v>
      </c>
      <c r="B7" s="289">
        <v>21167.25</v>
      </c>
      <c r="C7" s="290">
        <v>8513.2900000000009</v>
      </c>
      <c r="D7" s="290">
        <v>27.52</v>
      </c>
      <c r="E7" s="316">
        <f>+SUM(B7:D7)/$B$5</f>
        <v>5.4401291228410413E-3</v>
      </c>
      <c r="F7" s="11"/>
      <c r="K7" s="127"/>
      <c r="N7" s="41"/>
    </row>
    <row r="8" spans="1:14">
      <c r="A8" s="169" t="s">
        <v>64</v>
      </c>
      <c r="B8" s="289">
        <v>316476.12399999995</v>
      </c>
      <c r="C8" s="290">
        <v>248533.79199999999</v>
      </c>
      <c r="D8" s="290">
        <v>101659.43399999999</v>
      </c>
      <c r="E8" s="316">
        <f t="shared" ref="E8:E14" si="1">+SUM(B8:D8)/$B$5</f>
        <v>0.1220802484659216</v>
      </c>
      <c r="F8" s="11"/>
      <c r="K8" s="127"/>
      <c r="N8" s="41"/>
    </row>
    <row r="9" spans="1:14">
      <c r="A9" s="169" t="s">
        <v>65</v>
      </c>
      <c r="B9" s="289">
        <v>0</v>
      </c>
      <c r="C9" s="290">
        <v>0</v>
      </c>
      <c r="D9" s="290">
        <v>0</v>
      </c>
      <c r="E9" s="316">
        <f t="shared" si="1"/>
        <v>0</v>
      </c>
      <c r="F9" s="11"/>
      <c r="K9" s="127"/>
      <c r="N9" s="41"/>
    </row>
    <row r="10" spans="1:14">
      <c r="A10" s="169" t="s">
        <v>66</v>
      </c>
      <c r="B10" s="289">
        <v>224341.15299999999</v>
      </c>
      <c r="C10" s="290">
        <v>145430.76300000001</v>
      </c>
      <c r="D10" s="290">
        <v>58483.021999999997</v>
      </c>
      <c r="E10" s="316">
        <f t="shared" si="1"/>
        <v>7.8421888208596732E-2</v>
      </c>
      <c r="F10" s="11"/>
      <c r="G10" s="74"/>
      <c r="H10" s="74"/>
      <c r="I10" s="74"/>
      <c r="J10" s="74"/>
      <c r="K10" s="127"/>
      <c r="N10" s="41"/>
    </row>
    <row r="11" spans="1:14">
      <c r="A11" s="166" t="s">
        <v>67</v>
      </c>
      <c r="B11" s="289">
        <v>2047432.1129999999</v>
      </c>
      <c r="C11" s="290">
        <v>1547215.733</v>
      </c>
      <c r="D11" s="290">
        <v>741630.62799999979</v>
      </c>
      <c r="E11" s="316">
        <f t="shared" si="1"/>
        <v>0.79405773420264081</v>
      </c>
      <c r="F11" s="11"/>
      <c r="G11" s="74"/>
      <c r="H11" s="74"/>
      <c r="I11" s="74"/>
      <c r="J11" s="74"/>
      <c r="K11" s="127"/>
      <c r="N11" s="41"/>
    </row>
    <row r="12" spans="1:14">
      <c r="A12" s="166" t="s">
        <v>68</v>
      </c>
      <c r="B12" s="289">
        <v>0</v>
      </c>
      <c r="C12" s="290">
        <v>0</v>
      </c>
      <c r="D12" s="290">
        <v>0</v>
      </c>
      <c r="E12" s="316">
        <f t="shared" si="1"/>
        <v>0</v>
      </c>
      <c r="F12" s="11"/>
      <c r="G12" s="74"/>
      <c r="H12" s="74"/>
      <c r="I12" s="74"/>
      <c r="J12" s="74"/>
      <c r="K12" s="127"/>
    </row>
    <row r="13" spans="1:14">
      <c r="A13" s="166" t="s">
        <v>69</v>
      </c>
      <c r="B13" s="289">
        <v>0</v>
      </c>
      <c r="C13" s="290">
        <v>0</v>
      </c>
      <c r="D13" s="290">
        <v>0</v>
      </c>
      <c r="E13" s="316">
        <f t="shared" si="1"/>
        <v>0</v>
      </c>
      <c r="F13" s="11"/>
      <c r="G13" s="74"/>
      <c r="H13" s="74"/>
      <c r="I13" s="74"/>
      <c r="J13" s="74"/>
      <c r="K13" s="127"/>
    </row>
    <row r="14" spans="1:14">
      <c r="A14" s="166" t="s">
        <v>70</v>
      </c>
      <c r="B14" s="289">
        <v>0</v>
      </c>
      <c r="C14" s="290">
        <v>0</v>
      </c>
      <c r="D14" s="290">
        <v>0</v>
      </c>
      <c r="E14" s="316">
        <f t="shared" si="1"/>
        <v>0</v>
      </c>
      <c r="F14" s="11"/>
      <c r="G14" s="74"/>
      <c r="H14" s="74"/>
      <c r="I14" s="74"/>
      <c r="J14" s="74"/>
      <c r="K14" s="127"/>
    </row>
    <row r="15" spans="1:14" s="130" customFormat="1">
      <c r="A15" s="314"/>
      <c r="B15" s="315"/>
      <c r="C15" s="315"/>
      <c r="D15" s="315"/>
      <c r="E15" s="316"/>
      <c r="F15" s="11"/>
      <c r="G15" s="74"/>
      <c r="H15" s="74"/>
      <c r="I15" s="74"/>
      <c r="J15" s="74"/>
      <c r="K15" s="127"/>
    </row>
    <row r="16" spans="1:14" s="130" customFormat="1">
      <c r="A16" s="319"/>
      <c r="B16" s="320"/>
      <c r="C16" s="320"/>
      <c r="D16" s="320"/>
      <c r="E16" s="316"/>
      <c r="F16" s="11"/>
      <c r="G16" s="74"/>
      <c r="H16" s="74"/>
      <c r="I16" s="74"/>
      <c r="J16" s="74"/>
      <c r="K16" s="127"/>
    </row>
    <row r="17" spans="1:17" s="130" customFormat="1">
      <c r="A17" s="312"/>
      <c r="B17" s="313"/>
      <c r="C17" s="313"/>
      <c r="D17" s="313"/>
      <c r="E17" s="316"/>
      <c r="F17" s="11"/>
      <c r="G17" s="74"/>
      <c r="H17" s="74"/>
      <c r="I17" s="74"/>
      <c r="J17" s="74"/>
      <c r="K17" s="127"/>
    </row>
    <row r="18" spans="1:17" s="130" customFormat="1" ht="12">
      <c r="A18" s="380">
        <v>2025</v>
      </c>
      <c r="B18" s="381" t="s">
        <v>342</v>
      </c>
      <c r="C18" s="382"/>
      <c r="D18" s="382"/>
      <c r="E18" s="316"/>
      <c r="F18" s="11"/>
      <c r="G18" s="74"/>
      <c r="H18" s="74"/>
      <c r="I18" s="74"/>
      <c r="J18" s="74"/>
      <c r="K18" s="127"/>
    </row>
    <row r="19" spans="1:17" s="130" customFormat="1" ht="12">
      <c r="A19" s="380"/>
      <c r="B19" s="284" t="s">
        <v>11</v>
      </c>
      <c r="C19" s="178" t="s">
        <v>12</v>
      </c>
      <c r="D19" s="178" t="s">
        <v>13</v>
      </c>
      <c r="E19" s="342"/>
      <c r="F19" s="343"/>
      <c r="G19" s="74"/>
      <c r="H19" s="74"/>
      <c r="I19" s="74"/>
      <c r="J19" s="74"/>
      <c r="K19" s="127"/>
    </row>
    <row r="20" spans="1:17" s="130" customFormat="1" ht="12.75" customHeight="1">
      <c r="A20" s="395" t="s">
        <v>75</v>
      </c>
      <c r="B20" s="389">
        <f>+B21+C21+D21</f>
        <v>2000059.1090000002</v>
      </c>
      <c r="C20" s="382"/>
      <c r="D20" s="382"/>
      <c r="E20" s="342"/>
      <c r="F20" s="343"/>
      <c r="G20" s="74"/>
      <c r="H20" s="74"/>
      <c r="I20" s="74"/>
      <c r="J20" s="74"/>
      <c r="K20" s="127"/>
    </row>
    <row r="21" spans="1:17" ht="12">
      <c r="A21" s="396"/>
      <c r="B21" s="291">
        <f t="shared" ref="B21:D21" si="2">SUM(B22:B28)</f>
        <v>782488.3949999999</v>
      </c>
      <c r="C21" s="288">
        <f t="shared" si="2"/>
        <v>733071.93100000022</v>
      </c>
      <c r="D21" s="288">
        <f t="shared" si="2"/>
        <v>484498.783</v>
      </c>
      <c r="E21" s="344"/>
      <c r="F21" s="345"/>
    </row>
    <row r="22" spans="1:17">
      <c r="A22" s="169" t="s">
        <v>20</v>
      </c>
      <c r="B22" s="289">
        <v>41215.803999999996</v>
      </c>
      <c r="C22" s="290">
        <v>34626.738999999994</v>
      </c>
      <c r="D22" s="290">
        <v>15678.234</v>
      </c>
      <c r="E22" s="347">
        <f>+SUM(B22:D22)</f>
        <v>91520.776999999987</v>
      </c>
      <c r="F22" s="348">
        <f>+E22/$B$20</f>
        <v>4.5759036114567143E-2</v>
      </c>
      <c r="K22" s="127"/>
      <c r="L22" s="74"/>
      <c r="M22" s="74"/>
      <c r="N22" s="341"/>
      <c r="O22" s="74"/>
      <c r="P22" s="74"/>
      <c r="Q22" s="74"/>
    </row>
    <row r="23" spans="1:17">
      <c r="A23" s="169" t="s">
        <v>41</v>
      </c>
      <c r="B23" s="289">
        <v>76957.31</v>
      </c>
      <c r="C23" s="290">
        <v>75626.710000000006</v>
      </c>
      <c r="D23" s="290">
        <v>74692.86</v>
      </c>
      <c r="E23" s="347">
        <f t="shared" ref="E23:E28" si="3">+SUM(B23:D23)</f>
        <v>227276.88</v>
      </c>
      <c r="F23" s="348">
        <f t="shared" ref="F23:F28" si="4">+E23/$B$20</f>
        <v>0.11363508157198167</v>
      </c>
      <c r="K23" s="127"/>
      <c r="L23" s="74"/>
      <c r="M23" s="74"/>
      <c r="N23" s="341"/>
      <c r="O23" s="74"/>
      <c r="P23" s="74"/>
      <c r="Q23" s="74"/>
    </row>
    <row r="24" spans="1:17">
      <c r="A24" s="169" t="s">
        <v>21</v>
      </c>
      <c r="B24" s="289">
        <v>0</v>
      </c>
      <c r="C24" s="290">
        <v>0</v>
      </c>
      <c r="D24" s="290">
        <v>0</v>
      </c>
      <c r="E24" s="347">
        <f t="shared" si="3"/>
        <v>0</v>
      </c>
      <c r="F24" s="348">
        <f t="shared" si="4"/>
        <v>0</v>
      </c>
      <c r="K24" s="127"/>
      <c r="L24" s="74"/>
      <c r="M24" s="74"/>
      <c r="N24" s="341"/>
      <c r="O24" s="74"/>
      <c r="P24" s="74"/>
      <c r="Q24" s="74"/>
    </row>
    <row r="25" spans="1:17">
      <c r="A25" s="169" t="s">
        <v>22</v>
      </c>
      <c r="B25" s="289">
        <v>0</v>
      </c>
      <c r="C25" s="290">
        <v>0</v>
      </c>
      <c r="D25" s="290">
        <v>0</v>
      </c>
      <c r="E25" s="347">
        <f t="shared" si="3"/>
        <v>0</v>
      </c>
      <c r="F25" s="348">
        <f t="shared" si="4"/>
        <v>0</v>
      </c>
      <c r="K25" s="127"/>
      <c r="L25" s="74"/>
      <c r="M25" s="74"/>
      <c r="N25" s="341"/>
      <c r="O25" s="74"/>
      <c r="P25" s="74"/>
      <c r="Q25" s="74"/>
    </row>
    <row r="26" spans="1:17">
      <c r="A26" s="169" t="s">
        <v>23</v>
      </c>
      <c r="B26" s="289">
        <v>0</v>
      </c>
      <c r="C26" s="290">
        <v>0</v>
      </c>
      <c r="D26" s="290">
        <v>0</v>
      </c>
      <c r="E26" s="347">
        <f t="shared" si="3"/>
        <v>0</v>
      </c>
      <c r="F26" s="348">
        <f t="shared" si="4"/>
        <v>0</v>
      </c>
      <c r="K26" s="127"/>
      <c r="N26" s="341"/>
    </row>
    <row r="27" spans="1:17">
      <c r="A27" s="169" t="s">
        <v>24</v>
      </c>
      <c r="B27" s="289">
        <v>639888.43199999991</v>
      </c>
      <c r="C27" s="290">
        <v>601634.76800000016</v>
      </c>
      <c r="D27" s="290">
        <v>386169.81900000002</v>
      </c>
      <c r="E27" s="347">
        <f t="shared" si="3"/>
        <v>1627693.0190000003</v>
      </c>
      <c r="F27" s="348">
        <f t="shared" si="4"/>
        <v>0.81382245738418335</v>
      </c>
      <c r="K27" s="127"/>
      <c r="N27" s="341"/>
    </row>
    <row r="28" spans="1:17">
      <c r="A28" s="166" t="s">
        <v>115</v>
      </c>
      <c r="B28" s="289">
        <v>24426.848999999998</v>
      </c>
      <c r="C28" s="290">
        <v>21183.714</v>
      </c>
      <c r="D28" s="290">
        <v>7957.87</v>
      </c>
      <c r="E28" s="347">
        <f t="shared" si="3"/>
        <v>53568.432999999997</v>
      </c>
      <c r="F28" s="348">
        <f t="shared" si="4"/>
        <v>2.6783424929267923E-2</v>
      </c>
      <c r="K28" s="127"/>
      <c r="N28" s="341"/>
    </row>
    <row r="29" spans="1:17" s="130" customFormat="1">
      <c r="A29" s="314"/>
      <c r="B29" s="315"/>
      <c r="C29" s="315"/>
      <c r="D29" s="315"/>
      <c r="E29" s="346"/>
      <c r="F29" s="11"/>
      <c r="K29" s="127"/>
      <c r="N29" s="41"/>
    </row>
    <row r="30" spans="1:17" s="130" customFormat="1">
      <c r="A30" s="319"/>
      <c r="B30" s="320"/>
      <c r="C30" s="320"/>
      <c r="D30" s="320"/>
      <c r="E30" s="316"/>
      <c r="F30" s="11"/>
      <c r="K30" s="127"/>
      <c r="N30" s="41"/>
    </row>
    <row r="31" spans="1:17" s="130" customFormat="1">
      <c r="A31" s="312"/>
      <c r="B31" s="313"/>
      <c r="C31" s="313"/>
      <c r="D31" s="313"/>
      <c r="E31" s="316"/>
      <c r="F31" s="11"/>
      <c r="K31" s="127"/>
    </row>
    <row r="32" spans="1:17" s="130" customFormat="1" ht="12">
      <c r="A32" s="380">
        <v>2025</v>
      </c>
      <c r="B32" s="381" t="s">
        <v>342</v>
      </c>
      <c r="C32" s="382"/>
      <c r="D32" s="382"/>
      <c r="E32" s="316"/>
      <c r="F32" s="11"/>
      <c r="K32" s="127"/>
    </row>
    <row r="33" spans="1:14" s="130" customFormat="1" ht="12">
      <c r="A33" s="380"/>
      <c r="B33" s="284" t="s">
        <v>11</v>
      </c>
      <c r="C33" s="178" t="s">
        <v>12</v>
      </c>
      <c r="D33" s="178" t="s">
        <v>13</v>
      </c>
      <c r="E33" s="316"/>
      <c r="F33" s="11"/>
      <c r="K33" s="127"/>
    </row>
    <row r="34" spans="1:14" s="130" customFormat="1" ht="12.75" customHeight="1">
      <c r="A34" s="395" t="s">
        <v>74</v>
      </c>
      <c r="B34" s="389">
        <f>+B35+C35+D35</f>
        <v>112280.05900000001</v>
      </c>
      <c r="C34" s="382"/>
      <c r="D34" s="382"/>
      <c r="E34" s="316"/>
      <c r="F34" s="11"/>
      <c r="K34" s="127"/>
    </row>
    <row r="35" spans="1:14" ht="12">
      <c r="A35" s="396"/>
      <c r="B35" s="291">
        <f t="shared" ref="B35:D35" si="5">SUM(B36:B38)</f>
        <v>43067.157000000007</v>
      </c>
      <c r="C35" s="288">
        <f t="shared" si="5"/>
        <v>42045.705000000002</v>
      </c>
      <c r="D35" s="288">
        <f t="shared" si="5"/>
        <v>27167.197</v>
      </c>
      <c r="E35" s="317"/>
      <c r="F35" s="74"/>
      <c r="G35" s="74"/>
      <c r="H35" s="74"/>
      <c r="I35" s="74"/>
      <c r="J35" s="74"/>
      <c r="K35" s="74"/>
    </row>
    <row r="36" spans="1:14">
      <c r="A36" s="166" t="s">
        <v>27</v>
      </c>
      <c r="B36" s="289">
        <v>6871.59</v>
      </c>
      <c r="C36" s="290">
        <v>7040.7759999999998</v>
      </c>
      <c r="D36" s="290">
        <v>4948.1620000000003</v>
      </c>
      <c r="E36" s="316">
        <f>+SUM(B36:D36)/$B$34</f>
        <v>0.1679775390926718</v>
      </c>
      <c r="F36" s="114"/>
      <c r="G36" s="74"/>
      <c r="H36" s="74"/>
      <c r="I36" s="74"/>
      <c r="J36" s="74"/>
      <c r="K36" s="127"/>
      <c r="N36" s="41"/>
    </row>
    <row r="37" spans="1:14">
      <c r="A37" s="166" t="s">
        <v>28</v>
      </c>
      <c r="B37" s="289">
        <v>965.24699999999996</v>
      </c>
      <c r="C37" s="290">
        <v>1102.992</v>
      </c>
      <c r="D37" s="290">
        <v>1168.7750000000001</v>
      </c>
      <c r="E37" s="316">
        <f>+SUM(B37:D37)/$B$34</f>
        <v>2.8829820974711099E-2</v>
      </c>
      <c r="F37" s="114"/>
      <c r="G37" s="74"/>
      <c r="H37" s="74"/>
      <c r="I37" s="74"/>
      <c r="J37" s="74"/>
      <c r="K37" s="127"/>
      <c r="N37" s="41"/>
    </row>
    <row r="38" spans="1:14">
      <c r="A38" s="166" t="s">
        <v>29</v>
      </c>
      <c r="B38" s="289">
        <v>35230.320000000007</v>
      </c>
      <c r="C38" s="290">
        <v>33901.936999999998</v>
      </c>
      <c r="D38" s="290">
        <v>21050.260000000002</v>
      </c>
      <c r="E38" s="316">
        <f>+SUM(B38:D38)/$B$34</f>
        <v>0.80319263993261725</v>
      </c>
      <c r="F38" s="114"/>
      <c r="G38" s="74"/>
      <c r="H38" s="74"/>
      <c r="I38" s="74"/>
      <c r="J38" s="74"/>
      <c r="K38" s="127"/>
      <c r="N38" s="41"/>
    </row>
    <row r="39" spans="1:14">
      <c r="A39" s="199"/>
      <c r="B39" s="4"/>
      <c r="C39" s="4"/>
      <c r="D39" s="4"/>
      <c r="E39" s="4"/>
      <c r="F39" s="75"/>
      <c r="G39" s="75"/>
      <c r="H39" s="75"/>
      <c r="I39" s="75"/>
      <c r="J39" s="75"/>
      <c r="K39" s="75"/>
    </row>
    <row r="40" spans="1:14">
      <c r="A40" s="10"/>
      <c r="B40" s="10"/>
      <c r="C40" s="10"/>
      <c r="D40" s="10"/>
      <c r="E40" s="10"/>
    </row>
    <row r="41" spans="1:14">
      <c r="A41" s="10"/>
      <c r="B41" s="10"/>
      <c r="C41" s="10"/>
      <c r="D41" s="10"/>
      <c r="E41" s="10"/>
    </row>
    <row r="42" spans="1:14">
      <c r="A42" s="10"/>
      <c r="B42" s="10"/>
      <c r="C42" s="10"/>
      <c r="D42" s="10"/>
      <c r="E42" s="10"/>
    </row>
    <row r="43" spans="1:14">
      <c r="A43" s="10"/>
      <c r="B43" s="10"/>
      <c r="C43" s="10"/>
      <c r="D43" s="10"/>
      <c r="E43" s="10"/>
    </row>
    <row r="44" spans="1:14">
      <c r="A44" s="10"/>
      <c r="B44" s="10"/>
      <c r="C44" s="10"/>
      <c r="D44" s="10"/>
      <c r="E44" s="10"/>
    </row>
    <row r="45" spans="1:14">
      <c r="A45" s="10"/>
      <c r="B45" s="10"/>
      <c r="C45" s="10"/>
      <c r="D45" s="10"/>
      <c r="E45" s="10"/>
    </row>
    <row r="46" spans="1:14">
      <c r="A46" s="10"/>
      <c r="B46" s="10"/>
      <c r="C46" s="10"/>
      <c r="D46" s="10"/>
      <c r="E46" s="10"/>
    </row>
    <row r="47" spans="1:14">
      <c r="A47" s="10"/>
      <c r="B47" s="10"/>
      <c r="C47" s="10"/>
      <c r="D47" s="10"/>
      <c r="E47" s="10"/>
    </row>
    <row r="48" spans="1:14">
      <c r="A48" s="74"/>
      <c r="B48" s="74"/>
      <c r="C48" s="74"/>
      <c r="D48" s="74"/>
      <c r="E48" s="74"/>
    </row>
    <row r="63" spans="1:3">
      <c r="A63" s="130"/>
      <c r="B63" s="130"/>
      <c r="C63" s="130"/>
    </row>
    <row r="64" spans="1:3">
      <c r="A64" s="130"/>
      <c r="B64" s="130"/>
      <c r="C64" s="130"/>
    </row>
    <row r="65" spans="1:3">
      <c r="A65" s="130"/>
      <c r="B65" s="130"/>
      <c r="C65" s="130"/>
    </row>
    <row r="66" spans="1:3">
      <c r="A66" s="130"/>
      <c r="B66" s="130"/>
      <c r="C66" s="130"/>
    </row>
    <row r="67" spans="1:3">
      <c r="A67" s="130"/>
      <c r="B67" s="130"/>
      <c r="C67" s="130"/>
    </row>
  </sheetData>
  <mergeCells count="12">
    <mergeCell ref="A3:A4"/>
    <mergeCell ref="B3:D3"/>
    <mergeCell ref="A32:A33"/>
    <mergeCell ref="B32:D32"/>
    <mergeCell ref="A34:A35"/>
    <mergeCell ref="B34:D34"/>
    <mergeCell ref="A5:A6"/>
    <mergeCell ref="B5:D5"/>
    <mergeCell ref="A18:A19"/>
    <mergeCell ref="B18:D18"/>
    <mergeCell ref="A20:A21"/>
    <mergeCell ref="B20:D20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T56"/>
  <sheetViews>
    <sheetView showGridLines="0" zoomScaleNormal="100" zoomScaleSheetLayoutView="100" workbookViewId="0">
      <selection activeCell="E5" sqref="E5:G5"/>
    </sheetView>
  </sheetViews>
  <sheetFormatPr defaultColWidth="9.109375" defaultRowHeight="11.4"/>
  <cols>
    <col min="1" max="1" width="24" style="7" customWidth="1"/>
    <col min="2" max="13" width="10" style="7" customWidth="1"/>
    <col min="14" max="14" width="9.109375" style="7" customWidth="1"/>
    <col min="15" max="16384" width="9.109375" style="7"/>
  </cols>
  <sheetData>
    <row r="1" spans="1:20" ht="23.4">
      <c r="A1" s="174" t="s">
        <v>255</v>
      </c>
      <c r="M1" s="238" t="str">
        <f>'3'!N1</f>
        <v>IV. čtvrtletí 2023</v>
      </c>
    </row>
    <row r="2" spans="1:20" ht="6" customHeight="1"/>
    <row r="3" spans="1:20" ht="12">
      <c r="A3" s="380">
        <v>2025</v>
      </c>
      <c r="B3" s="381" t="s">
        <v>42</v>
      </c>
      <c r="C3" s="382"/>
      <c r="D3" s="383"/>
      <c r="E3" s="381" t="s">
        <v>43</v>
      </c>
      <c r="F3" s="382"/>
      <c r="G3" s="383"/>
      <c r="H3" s="381" t="s">
        <v>44</v>
      </c>
      <c r="I3" s="382"/>
      <c r="J3" s="383"/>
      <c r="K3" s="382" t="s">
        <v>45</v>
      </c>
      <c r="L3" s="382"/>
      <c r="M3" s="382"/>
    </row>
    <row r="4" spans="1:20" ht="12">
      <c r="A4" s="380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193" t="s">
        <v>17</v>
      </c>
      <c r="L4" s="193" t="s">
        <v>18</v>
      </c>
      <c r="M4" s="193" t="s">
        <v>19</v>
      </c>
    </row>
    <row r="5" spans="1:20" ht="12">
      <c r="A5" s="380" t="s">
        <v>156</v>
      </c>
      <c r="B5" s="389">
        <f>D6</f>
        <v>38420.719009999993</v>
      </c>
      <c r="C5" s="390"/>
      <c r="D5" s="391"/>
      <c r="E5" s="389">
        <f>G6</f>
        <v>38277.804009999993</v>
      </c>
      <c r="F5" s="390"/>
      <c r="G5" s="391"/>
      <c r="H5" s="392">
        <f>J6</f>
        <v>0</v>
      </c>
      <c r="I5" s="393"/>
      <c r="J5" s="394"/>
      <c r="K5" s="393">
        <f>M6</f>
        <v>0</v>
      </c>
      <c r="L5" s="393"/>
      <c r="M5" s="393"/>
    </row>
    <row r="6" spans="1:20" ht="12">
      <c r="A6" s="380"/>
      <c r="B6" s="278">
        <f>SUM(B7:B20)</f>
        <v>39330.239009999998</v>
      </c>
      <c r="C6" s="262">
        <f t="shared" ref="C6:M6" si="0">SUM(C7:C20)</f>
        <v>39283.627009999997</v>
      </c>
      <c r="D6" s="279">
        <f t="shared" si="0"/>
        <v>38420.719009999993</v>
      </c>
      <c r="E6" s="294">
        <f t="shared" si="0"/>
        <v>38423.74611</v>
      </c>
      <c r="F6" s="366">
        <f t="shared" si="0"/>
        <v>38334.989809999999</v>
      </c>
      <c r="G6" s="279">
        <f t="shared" si="0"/>
        <v>38277.804009999993</v>
      </c>
      <c r="H6" s="356">
        <f t="shared" si="0"/>
        <v>0</v>
      </c>
      <c r="I6" s="355">
        <f t="shared" si="0"/>
        <v>0</v>
      </c>
      <c r="J6" s="357">
        <f t="shared" si="0"/>
        <v>0</v>
      </c>
      <c r="K6" s="355">
        <f t="shared" si="0"/>
        <v>0</v>
      </c>
      <c r="L6" s="355">
        <f t="shared" si="0"/>
        <v>0</v>
      </c>
      <c r="M6" s="355">
        <f t="shared" si="0"/>
        <v>0</v>
      </c>
    </row>
    <row r="7" spans="1:20">
      <c r="A7" s="166" t="s">
        <v>125</v>
      </c>
      <c r="B7" s="276">
        <v>1577.8676000000007</v>
      </c>
      <c r="C7" s="263">
        <v>1577.8676000000007</v>
      </c>
      <c r="D7" s="277">
        <v>1577.8636000000008</v>
      </c>
      <c r="E7" s="292">
        <v>1564.9326000000008</v>
      </c>
      <c r="F7" s="290">
        <v>1564.8236000000006</v>
      </c>
      <c r="G7" s="277">
        <v>1564.7821000000006</v>
      </c>
      <c r="H7" s="352">
        <v>0</v>
      </c>
      <c r="I7" s="353">
        <v>0</v>
      </c>
      <c r="J7" s="354">
        <v>0</v>
      </c>
      <c r="K7" s="353">
        <v>0</v>
      </c>
      <c r="L7" s="353">
        <v>0</v>
      </c>
      <c r="M7" s="353">
        <v>0</v>
      </c>
      <c r="T7" s="41"/>
    </row>
    <row r="8" spans="1:20">
      <c r="A8" s="166" t="s">
        <v>152</v>
      </c>
      <c r="B8" s="276">
        <v>2156.7900000000027</v>
      </c>
      <c r="C8" s="263">
        <v>2155.1200000000026</v>
      </c>
      <c r="D8" s="277">
        <v>2155.1200000000026</v>
      </c>
      <c r="E8" s="292">
        <v>2156.5800000000027</v>
      </c>
      <c r="F8" s="290">
        <v>2156.5800000000027</v>
      </c>
      <c r="G8" s="277">
        <v>2157.392000000003</v>
      </c>
      <c r="H8" s="352">
        <v>0</v>
      </c>
      <c r="I8" s="353">
        <v>0</v>
      </c>
      <c r="J8" s="354">
        <v>0</v>
      </c>
      <c r="K8" s="353">
        <v>0</v>
      </c>
      <c r="L8" s="353">
        <v>0</v>
      </c>
      <c r="M8" s="353">
        <v>0</v>
      </c>
      <c r="T8" s="41"/>
    </row>
    <row r="9" spans="1:20">
      <c r="A9" s="166" t="s">
        <v>153</v>
      </c>
      <c r="B9" s="276">
        <v>1547.0292599999993</v>
      </c>
      <c r="C9" s="263">
        <v>1546.6092599999993</v>
      </c>
      <c r="D9" s="277">
        <v>1546.9062599999993</v>
      </c>
      <c r="E9" s="292">
        <v>1546.9062599999993</v>
      </c>
      <c r="F9" s="290">
        <v>1544.9916599999995</v>
      </c>
      <c r="G9" s="277">
        <v>1498.4196599999996</v>
      </c>
      <c r="H9" s="352">
        <v>0</v>
      </c>
      <c r="I9" s="353">
        <v>0</v>
      </c>
      <c r="J9" s="354">
        <v>0</v>
      </c>
      <c r="K9" s="353">
        <v>0</v>
      </c>
      <c r="L9" s="353">
        <v>0</v>
      </c>
      <c r="M9" s="353">
        <v>0</v>
      </c>
      <c r="T9" s="41"/>
    </row>
    <row r="10" spans="1:20">
      <c r="A10" s="166" t="s">
        <v>154</v>
      </c>
      <c r="B10" s="276">
        <v>2800.0110000000004</v>
      </c>
      <c r="C10" s="263">
        <v>2800.0819999999999</v>
      </c>
      <c r="D10" s="277">
        <v>2800.0819999999999</v>
      </c>
      <c r="E10" s="292">
        <v>2800.0660000000003</v>
      </c>
      <c r="F10" s="290">
        <v>2800.0660000000003</v>
      </c>
      <c r="G10" s="277">
        <v>2800.0660000000003</v>
      </c>
      <c r="H10" s="352">
        <v>0</v>
      </c>
      <c r="I10" s="353">
        <v>0</v>
      </c>
      <c r="J10" s="354">
        <v>0</v>
      </c>
      <c r="K10" s="353">
        <v>0</v>
      </c>
      <c r="L10" s="353">
        <v>0</v>
      </c>
      <c r="M10" s="353">
        <v>0</v>
      </c>
      <c r="T10" s="41"/>
    </row>
    <row r="11" spans="1:20">
      <c r="A11" s="166" t="s">
        <v>126</v>
      </c>
      <c r="B11" s="276">
        <v>633.74010000000033</v>
      </c>
      <c r="C11" s="263">
        <v>632.2791000000002</v>
      </c>
      <c r="D11" s="277">
        <v>632.2791000000002</v>
      </c>
      <c r="E11" s="292">
        <v>628.50810000000024</v>
      </c>
      <c r="F11" s="290">
        <v>627.82720000000018</v>
      </c>
      <c r="G11" s="277">
        <v>627.98510000000022</v>
      </c>
      <c r="H11" s="352">
        <v>0</v>
      </c>
      <c r="I11" s="353">
        <v>0</v>
      </c>
      <c r="J11" s="354">
        <v>0</v>
      </c>
      <c r="K11" s="353">
        <v>0</v>
      </c>
      <c r="L11" s="353">
        <v>0</v>
      </c>
      <c r="M11" s="353">
        <v>0</v>
      </c>
      <c r="T11" s="41"/>
    </row>
    <row r="12" spans="1:20">
      <c r="A12" s="166" t="s">
        <v>143</v>
      </c>
      <c r="B12" s="276">
        <v>974.35299999999972</v>
      </c>
      <c r="C12" s="263">
        <v>967.60499999999968</v>
      </c>
      <c r="D12" s="277">
        <v>967.87099999999964</v>
      </c>
      <c r="E12" s="292">
        <v>973.11909999999978</v>
      </c>
      <c r="F12" s="290">
        <v>973.12509999999975</v>
      </c>
      <c r="G12" s="277">
        <v>973.48509999999976</v>
      </c>
      <c r="H12" s="352">
        <v>0</v>
      </c>
      <c r="I12" s="353">
        <v>0</v>
      </c>
      <c r="J12" s="354">
        <v>0</v>
      </c>
      <c r="K12" s="353">
        <v>0</v>
      </c>
      <c r="L12" s="353">
        <v>0</v>
      </c>
      <c r="M12" s="353">
        <v>0</v>
      </c>
      <c r="T12" s="41"/>
    </row>
    <row r="13" spans="1:20">
      <c r="A13" s="166" t="s">
        <v>144</v>
      </c>
      <c r="B13" s="276">
        <v>453.54840000000019</v>
      </c>
      <c r="C13" s="263">
        <v>449.24840000000017</v>
      </c>
      <c r="D13" s="277">
        <v>449.24840000000017</v>
      </c>
      <c r="E13" s="292">
        <v>449.54140000000012</v>
      </c>
      <c r="F13" s="290">
        <v>449.54140000000012</v>
      </c>
      <c r="G13" s="277">
        <v>450.75940000000014</v>
      </c>
      <c r="H13" s="352">
        <v>0</v>
      </c>
      <c r="I13" s="353">
        <v>0</v>
      </c>
      <c r="J13" s="354">
        <v>0</v>
      </c>
      <c r="K13" s="353">
        <v>0</v>
      </c>
      <c r="L13" s="353">
        <v>0</v>
      </c>
      <c r="M13" s="353">
        <v>0</v>
      </c>
      <c r="T13" s="41"/>
    </row>
    <row r="14" spans="1:20">
      <c r="A14" s="166" t="s">
        <v>145</v>
      </c>
      <c r="B14" s="276">
        <v>5956.5098999999955</v>
      </c>
      <c r="C14" s="263">
        <v>5950.6898999999958</v>
      </c>
      <c r="D14" s="277">
        <v>5075.5898999999954</v>
      </c>
      <c r="E14" s="292">
        <v>5076.8858999999957</v>
      </c>
      <c r="F14" s="290">
        <v>5076.8858999999957</v>
      </c>
      <c r="G14" s="277">
        <v>5032.3006999999943</v>
      </c>
      <c r="H14" s="352">
        <v>0</v>
      </c>
      <c r="I14" s="353">
        <v>0</v>
      </c>
      <c r="J14" s="354">
        <v>0</v>
      </c>
      <c r="K14" s="353">
        <v>0</v>
      </c>
      <c r="L14" s="353">
        <v>0</v>
      </c>
      <c r="M14" s="353">
        <v>0</v>
      </c>
      <c r="T14" s="41"/>
    </row>
    <row r="15" spans="1:20">
      <c r="A15" s="166" t="s">
        <v>146</v>
      </c>
      <c r="B15" s="276">
        <v>1257.6684499999999</v>
      </c>
      <c r="C15" s="263">
        <v>1261.7354499999999</v>
      </c>
      <c r="D15" s="277">
        <v>1253.5754499999998</v>
      </c>
      <c r="E15" s="292">
        <v>1241.0104500000004</v>
      </c>
      <c r="F15" s="290">
        <v>1241.0104500000004</v>
      </c>
      <c r="G15" s="277">
        <v>1241.0104500000004</v>
      </c>
      <c r="H15" s="352">
        <v>0</v>
      </c>
      <c r="I15" s="353">
        <v>0</v>
      </c>
      <c r="J15" s="354">
        <v>0</v>
      </c>
      <c r="K15" s="353">
        <v>0</v>
      </c>
      <c r="L15" s="353">
        <v>0</v>
      </c>
      <c r="M15" s="353">
        <v>0</v>
      </c>
      <c r="T15" s="41"/>
    </row>
    <row r="16" spans="1:20">
      <c r="A16" s="166" t="s">
        <v>147</v>
      </c>
      <c r="B16" s="276">
        <v>3486.7002999999995</v>
      </c>
      <c r="C16" s="263">
        <v>3483.7203</v>
      </c>
      <c r="D16" s="277">
        <v>3483.7203</v>
      </c>
      <c r="E16" s="292">
        <v>3486.8462999999997</v>
      </c>
      <c r="F16" s="290">
        <v>3486.8452999999995</v>
      </c>
      <c r="G16" s="277">
        <v>3486.8462999999997</v>
      </c>
      <c r="H16" s="352">
        <v>0</v>
      </c>
      <c r="I16" s="353">
        <v>0</v>
      </c>
      <c r="J16" s="354">
        <v>0</v>
      </c>
      <c r="K16" s="353">
        <v>0</v>
      </c>
      <c r="L16" s="353">
        <v>0</v>
      </c>
      <c r="M16" s="353">
        <v>0</v>
      </c>
      <c r="T16" s="41"/>
    </row>
    <row r="17" spans="1:20">
      <c r="A17" s="166" t="s">
        <v>148</v>
      </c>
      <c r="B17" s="276">
        <v>1028.6438000000005</v>
      </c>
      <c r="C17" s="263">
        <v>1024.7438000000004</v>
      </c>
      <c r="D17" s="277">
        <v>1024.7438000000004</v>
      </c>
      <c r="E17" s="292">
        <v>1024.1178000000004</v>
      </c>
      <c r="F17" s="290">
        <v>1024.1500000000003</v>
      </c>
      <c r="G17" s="277">
        <v>1023.8200000000002</v>
      </c>
      <c r="H17" s="352">
        <v>0</v>
      </c>
      <c r="I17" s="353">
        <v>0</v>
      </c>
      <c r="J17" s="354">
        <v>0</v>
      </c>
      <c r="K17" s="353">
        <v>0</v>
      </c>
      <c r="L17" s="353">
        <v>0</v>
      </c>
      <c r="M17" s="353">
        <v>0</v>
      </c>
      <c r="T17" s="41"/>
    </row>
    <row r="18" spans="1:20">
      <c r="A18" s="166" t="s">
        <v>149</v>
      </c>
      <c r="B18" s="276">
        <v>4568.9097000000002</v>
      </c>
      <c r="C18" s="263">
        <v>4546.4987000000001</v>
      </c>
      <c r="D18" s="277">
        <v>4566.2916999999998</v>
      </c>
      <c r="E18" s="292">
        <v>4586.2366999999995</v>
      </c>
      <c r="F18" s="290">
        <v>4500.1476999999995</v>
      </c>
      <c r="G18" s="277">
        <v>4496.9976999999999</v>
      </c>
      <c r="H18" s="352">
        <v>0</v>
      </c>
      <c r="I18" s="353">
        <v>0</v>
      </c>
      <c r="J18" s="354">
        <v>0</v>
      </c>
      <c r="K18" s="353">
        <v>0</v>
      </c>
      <c r="L18" s="353">
        <v>0</v>
      </c>
      <c r="M18" s="353">
        <v>0</v>
      </c>
      <c r="T18" s="41"/>
    </row>
    <row r="19" spans="1:20">
      <c r="A19" s="166" t="s">
        <v>150</v>
      </c>
      <c r="B19" s="276">
        <v>11623.264799999997</v>
      </c>
      <c r="C19" s="263">
        <v>11622.984799999997</v>
      </c>
      <c r="D19" s="277">
        <v>11622.984799999997</v>
      </c>
      <c r="E19" s="292">
        <v>11623.264799999997</v>
      </c>
      <c r="F19" s="290">
        <v>11623.264799999997</v>
      </c>
      <c r="G19" s="277">
        <v>11658.406799999995</v>
      </c>
      <c r="H19" s="352">
        <v>0</v>
      </c>
      <c r="I19" s="353">
        <v>0</v>
      </c>
      <c r="J19" s="354">
        <v>0</v>
      </c>
      <c r="K19" s="353">
        <v>0</v>
      </c>
      <c r="L19" s="353">
        <v>0</v>
      </c>
      <c r="M19" s="353">
        <v>0</v>
      </c>
      <c r="T19" s="41"/>
    </row>
    <row r="20" spans="1:20">
      <c r="A20" s="166" t="s">
        <v>151</v>
      </c>
      <c r="B20" s="276">
        <v>1265.2026999999994</v>
      </c>
      <c r="C20" s="263">
        <v>1264.4426999999994</v>
      </c>
      <c r="D20" s="277">
        <v>1264.4426999999994</v>
      </c>
      <c r="E20" s="292">
        <v>1265.7306999999994</v>
      </c>
      <c r="F20" s="290">
        <v>1265.7306999999994</v>
      </c>
      <c r="G20" s="277">
        <v>1265.5326999999995</v>
      </c>
      <c r="H20" s="352">
        <v>0</v>
      </c>
      <c r="I20" s="353">
        <v>0</v>
      </c>
      <c r="J20" s="354">
        <v>0</v>
      </c>
      <c r="K20" s="353">
        <v>0</v>
      </c>
      <c r="L20" s="353">
        <v>0</v>
      </c>
      <c r="M20" s="353">
        <v>0</v>
      </c>
      <c r="T20" s="41"/>
    </row>
    <row r="21" spans="1:20">
      <c r="A21" s="4"/>
      <c r="M21" s="3"/>
    </row>
    <row r="22" spans="1:20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</row>
    <row r="23" spans="1:20">
      <c r="A23" s="10" t="s">
        <v>85</v>
      </c>
      <c r="B23" s="10">
        <v>1564.7821000000006</v>
      </c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</row>
    <row r="24" spans="1:20">
      <c r="A24" s="10" t="s">
        <v>76</v>
      </c>
      <c r="B24" s="10">
        <v>2157.392000000003</v>
      </c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</row>
    <row r="25" spans="1:20">
      <c r="A25" s="10" t="s">
        <v>77</v>
      </c>
      <c r="B25" s="10">
        <v>1498.4196599999996</v>
      </c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</row>
    <row r="26" spans="1:20">
      <c r="A26" s="10" t="s">
        <v>78</v>
      </c>
      <c r="B26" s="10">
        <v>2800.0660000000003</v>
      </c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</row>
    <row r="27" spans="1:20">
      <c r="A27" s="10" t="s">
        <v>88</v>
      </c>
      <c r="B27" s="10">
        <v>627.98510000000022</v>
      </c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</row>
    <row r="28" spans="1:20">
      <c r="A28" s="10" t="s">
        <v>79</v>
      </c>
      <c r="B28" s="10">
        <v>973.48509999999976</v>
      </c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</row>
    <row r="29" spans="1:20">
      <c r="A29" s="10" t="s">
        <v>80</v>
      </c>
      <c r="B29" s="10">
        <v>450.75940000000014</v>
      </c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</row>
    <row r="30" spans="1:20">
      <c r="A30" s="10" t="s">
        <v>81</v>
      </c>
      <c r="B30" s="10">
        <v>5032.3006999999943</v>
      </c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</row>
    <row r="31" spans="1:20">
      <c r="A31" s="10" t="s">
        <v>82</v>
      </c>
      <c r="B31" s="10">
        <v>1241.0104500000004</v>
      </c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</row>
    <row r="32" spans="1:20">
      <c r="A32" s="10" t="s">
        <v>83</v>
      </c>
      <c r="B32" s="10">
        <v>3486.8462999999997</v>
      </c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</row>
    <row r="33" spans="1:13">
      <c r="A33" s="10" t="s">
        <v>84</v>
      </c>
      <c r="B33" s="10">
        <v>1023.8200000000002</v>
      </c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</row>
    <row r="34" spans="1:13">
      <c r="A34" s="10" t="s">
        <v>86</v>
      </c>
      <c r="B34" s="10">
        <v>4496.9976999999999</v>
      </c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</row>
    <row r="35" spans="1:13">
      <c r="A35" s="10" t="s">
        <v>87</v>
      </c>
      <c r="B35" s="10">
        <v>11658.406799999995</v>
      </c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</row>
    <row r="36" spans="1:13">
      <c r="A36" s="10" t="s">
        <v>89</v>
      </c>
      <c r="B36" s="10">
        <v>1265.5326999999995</v>
      </c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</row>
    <row r="37" spans="1:13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</row>
    <row r="38" spans="1:13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</row>
    <row r="39" spans="1:13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</row>
    <row r="40" spans="1:13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</row>
    <row r="41" spans="1:13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</row>
    <row r="42" spans="1:13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</row>
    <row r="43" spans="1:13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</row>
    <row r="44" spans="1:13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</row>
    <row r="45" spans="1:13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</row>
    <row r="46" spans="1:13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</row>
    <row r="47" spans="1:13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</row>
    <row r="48" spans="1:13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</row>
    <row r="49" spans="1:13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</row>
    <row r="50" spans="1:13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</row>
    <row r="51" spans="1:13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</row>
    <row r="52" spans="1:13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</row>
    <row r="53" spans="1:13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</row>
    <row r="54" spans="1:13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</row>
    <row r="55" spans="1:13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</row>
    <row r="56" spans="1:13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</row>
  </sheetData>
  <sortState ref="A7:M20">
    <sortCondition ref="A7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U30"/>
  <sheetViews>
    <sheetView showGridLines="0" zoomScaleNormal="100" zoomScaleSheetLayoutView="100" workbookViewId="0">
      <selection activeCell="E8" sqref="E8:G8"/>
    </sheetView>
  </sheetViews>
  <sheetFormatPr defaultColWidth="9.109375" defaultRowHeight="11.4"/>
  <cols>
    <col min="1" max="1" width="31.5546875" style="7" customWidth="1"/>
    <col min="2" max="13" width="8.5546875" style="7" customWidth="1"/>
    <col min="14" max="14" width="9.6640625" style="7" customWidth="1"/>
    <col min="15" max="16384" width="9.109375" style="7"/>
  </cols>
  <sheetData>
    <row r="1" spans="1:21" s="130" customFormat="1" ht="21">
      <c r="A1" s="175" t="s">
        <v>256</v>
      </c>
      <c r="N1" s="238" t="str">
        <f>'3'!N1</f>
        <v>IV. čtvrtletí 2023</v>
      </c>
    </row>
    <row r="2" spans="1:21" ht="17.399999999999999">
      <c r="A2" s="234" t="s">
        <v>257</v>
      </c>
    </row>
    <row r="3" spans="1:21" ht="6" customHeight="1"/>
    <row r="4" spans="1:21" ht="12">
      <c r="A4" s="380">
        <v>2025</v>
      </c>
      <c r="B4" s="381" t="s">
        <v>42</v>
      </c>
      <c r="C4" s="382"/>
      <c r="D4" s="383"/>
      <c r="E4" s="382" t="s">
        <v>43</v>
      </c>
      <c r="F4" s="382"/>
      <c r="G4" s="382"/>
      <c r="H4" s="381" t="s">
        <v>44</v>
      </c>
      <c r="I4" s="382"/>
      <c r="J4" s="383"/>
      <c r="K4" s="381" t="s">
        <v>45</v>
      </c>
      <c r="L4" s="382"/>
      <c r="M4" s="383"/>
      <c r="N4" s="209" t="s">
        <v>7</v>
      </c>
    </row>
    <row r="5" spans="1:21" ht="12">
      <c r="A5" s="380"/>
      <c r="B5" s="274" t="s">
        <v>8</v>
      </c>
      <c r="C5" s="273" t="s">
        <v>9</v>
      </c>
      <c r="D5" s="275" t="s">
        <v>10</v>
      </c>
      <c r="E5" s="219" t="s">
        <v>11</v>
      </c>
      <c r="F5" s="219" t="s">
        <v>12</v>
      </c>
      <c r="G5" s="219" t="s">
        <v>13</v>
      </c>
      <c r="H5" s="274" t="s">
        <v>14</v>
      </c>
      <c r="I5" s="273" t="s">
        <v>15</v>
      </c>
      <c r="J5" s="275" t="s">
        <v>16</v>
      </c>
      <c r="K5" s="274" t="s">
        <v>17</v>
      </c>
      <c r="L5" s="273" t="s">
        <v>18</v>
      </c>
      <c r="M5" s="275" t="s">
        <v>19</v>
      </c>
      <c r="N5" s="194"/>
    </row>
    <row r="6" spans="1:21" ht="12">
      <c r="A6" s="388" t="s">
        <v>155</v>
      </c>
      <c r="B6" s="389">
        <f>SUM(B7:D7)</f>
        <v>27118.861382999999</v>
      </c>
      <c r="C6" s="390"/>
      <c r="D6" s="391"/>
      <c r="E6" s="390">
        <f t="shared" ref="E6" si="0">SUM(E7:G7)</f>
        <v>10525.572526000002</v>
      </c>
      <c r="F6" s="390"/>
      <c r="G6" s="390"/>
      <c r="H6" s="392">
        <f t="shared" ref="H6" si="1">SUM(H7:J7)</f>
        <v>0</v>
      </c>
      <c r="I6" s="393"/>
      <c r="J6" s="394"/>
      <c r="K6" s="392">
        <f t="shared" ref="K6" si="2">SUM(K7:M7)</f>
        <v>0</v>
      </c>
      <c r="L6" s="393"/>
      <c r="M6" s="394"/>
      <c r="N6" s="375">
        <f>SUM(B7:M7)</f>
        <v>37644.433909000007</v>
      </c>
      <c r="Q6" s="8"/>
      <c r="R6" s="124"/>
      <c r="S6" s="41"/>
    </row>
    <row r="7" spans="1:21" ht="12">
      <c r="A7" s="388"/>
      <c r="B7" s="278">
        <f t="shared" ref="B7:M7" si="3">SUM(B8:B15)</f>
        <v>10280.633481000006</v>
      </c>
      <c r="C7" s="271">
        <f t="shared" si="3"/>
        <v>9502.8094819999969</v>
      </c>
      <c r="D7" s="279">
        <f t="shared" si="3"/>
        <v>7335.4184199999991</v>
      </c>
      <c r="E7" s="366">
        <f t="shared" si="3"/>
        <v>4692.5826540000016</v>
      </c>
      <c r="F7" s="366">
        <f t="shared" si="3"/>
        <v>3723.7670259999995</v>
      </c>
      <c r="G7" s="366">
        <f t="shared" si="3"/>
        <v>2109.222846000001</v>
      </c>
      <c r="H7" s="356">
        <f t="shared" si="3"/>
        <v>0</v>
      </c>
      <c r="I7" s="355">
        <f t="shared" si="3"/>
        <v>0</v>
      </c>
      <c r="J7" s="357">
        <f t="shared" si="3"/>
        <v>0</v>
      </c>
      <c r="K7" s="356">
        <f t="shared" si="3"/>
        <v>0</v>
      </c>
      <c r="L7" s="355">
        <f t="shared" si="3"/>
        <v>0</v>
      </c>
      <c r="M7" s="357">
        <f t="shared" si="3"/>
        <v>0</v>
      </c>
      <c r="N7" s="375"/>
      <c r="P7" s="130"/>
      <c r="Q7" s="8"/>
    </row>
    <row r="8" spans="1:21">
      <c r="A8" s="166" t="s">
        <v>26</v>
      </c>
      <c r="B8" s="276">
        <v>1845.989319</v>
      </c>
      <c r="C8" s="272">
        <v>1773.5475069999993</v>
      </c>
      <c r="D8" s="277">
        <v>1550.3732429999995</v>
      </c>
      <c r="E8" s="290">
        <v>1074.0503370000004</v>
      </c>
      <c r="F8" s="290">
        <v>924.59879700000056</v>
      </c>
      <c r="G8" s="290">
        <v>771.55283200000031</v>
      </c>
      <c r="H8" s="352">
        <v>0</v>
      </c>
      <c r="I8" s="353">
        <v>0</v>
      </c>
      <c r="J8" s="354">
        <v>0</v>
      </c>
      <c r="K8" s="352">
        <v>0</v>
      </c>
      <c r="L8" s="353">
        <v>0</v>
      </c>
      <c r="M8" s="354">
        <v>0</v>
      </c>
      <c r="N8" s="217">
        <f t="shared" ref="N8:N13" si="4">SUM(B8:M8)</f>
        <v>7940.112035000001</v>
      </c>
      <c r="P8" s="41"/>
      <c r="Q8" s="350"/>
      <c r="R8" s="41"/>
      <c r="S8" s="41"/>
      <c r="T8" s="8"/>
      <c r="U8" s="8"/>
    </row>
    <row r="9" spans="1:21">
      <c r="A9" s="166" t="s">
        <v>0</v>
      </c>
      <c r="B9" s="276">
        <v>210.62015999999997</v>
      </c>
      <c r="C9" s="272">
        <v>177.34187099999997</v>
      </c>
      <c r="D9" s="277">
        <v>175.47149300000007</v>
      </c>
      <c r="E9" s="290">
        <v>116.25877499999999</v>
      </c>
      <c r="F9" s="290">
        <v>96.11501100000001</v>
      </c>
      <c r="G9" s="290">
        <v>55.204116999999997</v>
      </c>
      <c r="H9" s="352">
        <v>0</v>
      </c>
      <c r="I9" s="353">
        <v>0</v>
      </c>
      <c r="J9" s="354">
        <v>0</v>
      </c>
      <c r="K9" s="352">
        <v>0</v>
      </c>
      <c r="L9" s="353">
        <v>0</v>
      </c>
      <c r="M9" s="354">
        <v>0</v>
      </c>
      <c r="N9" s="217">
        <f t="shared" si="4"/>
        <v>831.01142700000003</v>
      </c>
      <c r="P9" s="124"/>
      <c r="Q9" s="350"/>
      <c r="S9" s="41"/>
    </row>
    <row r="10" spans="1:21">
      <c r="A10" s="166" t="s">
        <v>1</v>
      </c>
      <c r="B10" s="276">
        <v>98.404753999999997</v>
      </c>
      <c r="C10" s="272">
        <v>94.896326999999971</v>
      </c>
      <c r="D10" s="277">
        <v>72.756496000000013</v>
      </c>
      <c r="E10" s="290">
        <v>47.163860999999997</v>
      </c>
      <c r="F10" s="290">
        <v>21.786027999999995</v>
      </c>
      <c r="G10" s="290">
        <v>9.924963</v>
      </c>
      <c r="H10" s="352">
        <v>0</v>
      </c>
      <c r="I10" s="353">
        <v>0</v>
      </c>
      <c r="J10" s="354">
        <v>0</v>
      </c>
      <c r="K10" s="352">
        <v>0</v>
      </c>
      <c r="L10" s="353">
        <v>0</v>
      </c>
      <c r="M10" s="354">
        <v>0</v>
      </c>
      <c r="N10" s="217">
        <f t="shared" si="4"/>
        <v>344.93242899999996</v>
      </c>
      <c r="P10" s="124"/>
      <c r="Q10" s="350"/>
      <c r="S10" s="41"/>
    </row>
    <row r="11" spans="1:21">
      <c r="A11" s="166" t="s">
        <v>2</v>
      </c>
      <c r="B11" s="276">
        <v>35.724074000000002</v>
      </c>
      <c r="C11" s="272">
        <v>31.975754999999999</v>
      </c>
      <c r="D11" s="277">
        <v>22.753672999999999</v>
      </c>
      <c r="E11" s="290">
        <v>12.834142</v>
      </c>
      <c r="F11" s="290">
        <v>8.0050699999999981</v>
      </c>
      <c r="G11" s="290">
        <v>3.6970329999999998</v>
      </c>
      <c r="H11" s="352">
        <v>0</v>
      </c>
      <c r="I11" s="353">
        <v>0</v>
      </c>
      <c r="J11" s="354">
        <v>0</v>
      </c>
      <c r="K11" s="352">
        <v>0</v>
      </c>
      <c r="L11" s="353">
        <v>0</v>
      </c>
      <c r="M11" s="354">
        <v>0</v>
      </c>
      <c r="N11" s="217">
        <f t="shared" si="4"/>
        <v>114.98974699999999</v>
      </c>
      <c r="P11" s="124"/>
      <c r="Q11" s="350"/>
      <c r="S11" s="41"/>
    </row>
    <row r="12" spans="1:21">
      <c r="A12" s="166" t="s">
        <v>6</v>
      </c>
      <c r="B12" s="276">
        <v>64.452546000000012</v>
      </c>
      <c r="C12" s="272">
        <v>66.221054999999978</v>
      </c>
      <c r="D12" s="277">
        <v>62.568796999999989</v>
      </c>
      <c r="E12" s="290">
        <v>42.101160999999998</v>
      </c>
      <c r="F12" s="290">
        <v>31.488319999999995</v>
      </c>
      <c r="G12" s="290">
        <v>19.665220000000001</v>
      </c>
      <c r="H12" s="352">
        <v>0</v>
      </c>
      <c r="I12" s="353">
        <v>0</v>
      </c>
      <c r="J12" s="354">
        <v>0</v>
      </c>
      <c r="K12" s="352">
        <v>0</v>
      </c>
      <c r="L12" s="353">
        <v>0</v>
      </c>
      <c r="M12" s="354">
        <v>0</v>
      </c>
      <c r="N12" s="217">
        <f t="shared" si="4"/>
        <v>286.49709899999993</v>
      </c>
      <c r="P12" s="124"/>
      <c r="Q12" s="350"/>
      <c r="S12" s="41"/>
    </row>
    <row r="13" spans="1:21">
      <c r="A13" s="166" t="s">
        <v>25</v>
      </c>
      <c r="B13" s="276">
        <v>5092.687761000002</v>
      </c>
      <c r="C13" s="272">
        <v>4575.1678560000009</v>
      </c>
      <c r="D13" s="277">
        <v>3358.0578630000009</v>
      </c>
      <c r="E13" s="290">
        <v>2105.7624560000004</v>
      </c>
      <c r="F13" s="290">
        <v>1748.322065999999</v>
      </c>
      <c r="G13" s="290">
        <v>822.25645799999995</v>
      </c>
      <c r="H13" s="352">
        <v>0</v>
      </c>
      <c r="I13" s="353">
        <v>0</v>
      </c>
      <c r="J13" s="354">
        <v>0</v>
      </c>
      <c r="K13" s="352">
        <v>0</v>
      </c>
      <c r="L13" s="353">
        <v>0</v>
      </c>
      <c r="M13" s="354">
        <v>0</v>
      </c>
      <c r="N13" s="217">
        <f t="shared" si="4"/>
        <v>17702.254460000004</v>
      </c>
      <c r="P13" s="124"/>
      <c r="Q13" s="350"/>
      <c r="R13" s="8"/>
      <c r="S13" s="41"/>
      <c r="T13" s="8"/>
      <c r="U13" s="8"/>
    </row>
    <row r="14" spans="1:21">
      <c r="A14" s="166" t="s">
        <v>5</v>
      </c>
      <c r="B14" s="276">
        <v>2664.3636110000016</v>
      </c>
      <c r="C14" s="272">
        <v>2545.2064209999971</v>
      </c>
      <c r="D14" s="277">
        <v>1918.1979579999991</v>
      </c>
      <c r="E14" s="290">
        <v>1191.6942140000006</v>
      </c>
      <c r="F14" s="290">
        <v>820.77649799999995</v>
      </c>
      <c r="G14" s="290">
        <v>390.91652700000043</v>
      </c>
      <c r="H14" s="352">
        <v>0</v>
      </c>
      <c r="I14" s="353">
        <v>0</v>
      </c>
      <c r="J14" s="354">
        <v>0</v>
      </c>
      <c r="K14" s="352">
        <v>0</v>
      </c>
      <c r="L14" s="353">
        <v>0</v>
      </c>
      <c r="M14" s="354">
        <v>0</v>
      </c>
      <c r="N14" s="217">
        <f t="shared" ref="N14:N15" si="5">SUM(B14:M14)</f>
        <v>9531.1552289999981</v>
      </c>
      <c r="P14" s="124"/>
      <c r="Q14" s="350"/>
      <c r="R14" s="8"/>
      <c r="S14" s="41"/>
      <c r="T14" s="8"/>
      <c r="U14" s="8"/>
    </row>
    <row r="15" spans="1:21">
      <c r="A15" s="166" t="s">
        <v>3</v>
      </c>
      <c r="B15" s="276">
        <v>268.391256</v>
      </c>
      <c r="C15" s="272">
        <v>238.45268999999993</v>
      </c>
      <c r="D15" s="277">
        <v>175.23889699999995</v>
      </c>
      <c r="E15" s="290">
        <v>102.71770800000002</v>
      </c>
      <c r="F15" s="290">
        <v>72.675235999999984</v>
      </c>
      <c r="G15" s="290">
        <v>36.005695999999993</v>
      </c>
      <c r="H15" s="352">
        <v>0</v>
      </c>
      <c r="I15" s="353">
        <v>0</v>
      </c>
      <c r="J15" s="354">
        <v>0</v>
      </c>
      <c r="K15" s="352">
        <v>0</v>
      </c>
      <c r="L15" s="353">
        <v>0</v>
      </c>
      <c r="M15" s="354">
        <v>0</v>
      </c>
      <c r="N15" s="217">
        <f t="shared" si="5"/>
        <v>893.4814829999998</v>
      </c>
      <c r="P15" s="124"/>
      <c r="Q15" s="350"/>
      <c r="S15" s="41"/>
    </row>
    <row r="16" spans="1:21">
      <c r="A16" s="122" t="s">
        <v>166</v>
      </c>
      <c r="N16" s="3"/>
    </row>
    <row r="17" spans="1:2">
      <c r="A17" s="190"/>
      <c r="B17" s="8"/>
    </row>
    <row r="18" spans="1:2">
      <c r="B18" s="8"/>
    </row>
    <row r="19" spans="1:2">
      <c r="B19" s="8"/>
    </row>
    <row r="20" spans="1:2">
      <c r="B20" s="8"/>
    </row>
    <row r="21" spans="1:2">
      <c r="B21" s="8"/>
    </row>
    <row r="22" spans="1:2">
      <c r="B22" s="8"/>
    </row>
    <row r="23" spans="1:2">
      <c r="B23" s="8"/>
    </row>
    <row r="24" spans="1:2">
      <c r="B24" s="8"/>
    </row>
    <row r="25" spans="1:2">
      <c r="B25" s="8"/>
    </row>
    <row r="26" spans="1:2">
      <c r="B26" s="8"/>
    </row>
    <row r="27" spans="1:2">
      <c r="B27" s="8"/>
    </row>
    <row r="28" spans="1:2">
      <c r="B28" s="8"/>
    </row>
    <row r="29" spans="1:2">
      <c r="B29" s="8"/>
    </row>
    <row r="30" spans="1:2">
      <c r="B30" s="8"/>
    </row>
  </sheetData>
  <mergeCells count="11">
    <mergeCell ref="N6:N7"/>
    <mergeCell ref="A4:A5"/>
    <mergeCell ref="B4:D4"/>
    <mergeCell ref="E4:G4"/>
    <mergeCell ref="H4:J4"/>
    <mergeCell ref="K4:M4"/>
    <mergeCell ref="A6:A7"/>
    <mergeCell ref="B6:D6"/>
    <mergeCell ref="E6:G6"/>
    <mergeCell ref="H6:J6"/>
    <mergeCell ref="K6:M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Q32"/>
  <sheetViews>
    <sheetView showGridLines="0" zoomScaleNormal="100" zoomScaleSheetLayoutView="100" workbookViewId="0">
      <selection activeCell="R34" sqref="R34"/>
    </sheetView>
  </sheetViews>
  <sheetFormatPr defaultColWidth="9.109375" defaultRowHeight="11.4"/>
  <cols>
    <col min="1" max="1" width="28.33203125" style="7" customWidth="1"/>
    <col min="2" max="7" width="12" style="7" customWidth="1"/>
    <col min="8" max="8" width="16.5546875" style="7" customWidth="1"/>
    <col min="9" max="9" width="11.88671875" style="7" customWidth="1"/>
    <col min="10" max="10" width="15.33203125" style="7" customWidth="1"/>
    <col min="11" max="16384" width="9.109375" style="7"/>
  </cols>
  <sheetData>
    <row r="1" spans="1:12" ht="17.399999999999999">
      <c r="A1" s="234" t="s">
        <v>340</v>
      </c>
      <c r="B1" s="6"/>
      <c r="J1" s="238" t="str">
        <f>'3'!N1</f>
        <v>IV. čtvrtletí 2023</v>
      </c>
    </row>
    <row r="2" spans="1:12" ht="6" customHeight="1">
      <c r="A2" s="6"/>
      <c r="B2" s="397"/>
      <c r="C2" s="397"/>
      <c r="D2" s="397"/>
      <c r="E2" s="397"/>
      <c r="F2" s="397"/>
      <c r="G2" s="397"/>
      <c r="H2" s="397"/>
      <c r="I2" s="397"/>
      <c r="J2" s="397"/>
    </row>
    <row r="3" spans="1:12" ht="36">
      <c r="A3" s="327">
        <v>2025</v>
      </c>
      <c r="B3" s="208" t="s">
        <v>26</v>
      </c>
      <c r="C3" s="208" t="s">
        <v>0</v>
      </c>
      <c r="D3" s="208" t="s">
        <v>1</v>
      </c>
      <c r="E3" s="208" t="s">
        <v>2</v>
      </c>
      <c r="F3" s="208" t="s">
        <v>201</v>
      </c>
      <c r="G3" s="208" t="s">
        <v>25</v>
      </c>
      <c r="H3" s="208" t="s">
        <v>5</v>
      </c>
      <c r="I3" s="208" t="s">
        <v>3</v>
      </c>
      <c r="J3" s="208" t="s">
        <v>4</v>
      </c>
    </row>
    <row r="4" spans="1:12" ht="12" customHeight="1">
      <c r="A4" s="218" t="s">
        <v>157</v>
      </c>
      <c r="B4" s="195">
        <f>SUM(B5:B18)</f>
        <v>2770.2019659999996</v>
      </c>
      <c r="C4" s="195">
        <f t="shared" ref="C4:I4" si="0">SUM(C5:C18)</f>
        <v>267.57790300000005</v>
      </c>
      <c r="D4" s="195">
        <f t="shared" si="0"/>
        <v>78.874852000000004</v>
      </c>
      <c r="E4" s="195">
        <f t="shared" si="0"/>
        <v>24.536245000000005</v>
      </c>
      <c r="F4" s="195">
        <f t="shared" si="0"/>
        <v>93.254700999999983</v>
      </c>
      <c r="G4" s="195">
        <f t="shared" si="0"/>
        <v>4676.340979999999</v>
      </c>
      <c r="H4" s="195">
        <f t="shared" si="0"/>
        <v>2403.3872390000001</v>
      </c>
      <c r="I4" s="195">
        <f t="shared" si="0"/>
        <v>211.39864</v>
      </c>
      <c r="J4" s="195">
        <f t="shared" ref="J4" si="1">SUM(B4:I4)</f>
        <v>10525.572525999998</v>
      </c>
      <c r="L4" s="41"/>
    </row>
    <row r="5" spans="1:12">
      <c r="A5" s="198" t="s">
        <v>128</v>
      </c>
      <c r="B5" s="207">
        <v>43.653151999999999</v>
      </c>
      <c r="C5" s="207">
        <v>51.502797999999991</v>
      </c>
      <c r="D5" s="207">
        <v>36.127147999999998</v>
      </c>
      <c r="E5" s="207">
        <v>6.0726079999999998</v>
      </c>
      <c r="F5" s="207">
        <v>0.633884</v>
      </c>
      <c r="G5" s="207">
        <v>731.86635899999999</v>
      </c>
      <c r="H5" s="207">
        <v>660.55331699999999</v>
      </c>
      <c r="I5" s="207">
        <v>12.090145</v>
      </c>
      <c r="J5" s="196">
        <f t="shared" ref="J5:J18" si="2">SUM(B5:I5)</f>
        <v>1542.499411</v>
      </c>
      <c r="L5" s="41"/>
    </row>
    <row r="6" spans="1:12">
      <c r="A6" s="198" t="s">
        <v>99</v>
      </c>
      <c r="B6" s="207">
        <v>168.59899699999994</v>
      </c>
      <c r="C6" s="207">
        <v>5.2529440000000003</v>
      </c>
      <c r="D6" s="207">
        <v>4.4461339999999998</v>
      </c>
      <c r="E6" s="207">
        <v>0.90214500000000009</v>
      </c>
      <c r="F6" s="207">
        <v>4.0108680000000003</v>
      </c>
      <c r="G6" s="207">
        <v>294.3601339999999</v>
      </c>
      <c r="H6" s="207">
        <v>138.11715000000001</v>
      </c>
      <c r="I6" s="207">
        <v>14.843317000000003</v>
      </c>
      <c r="J6" s="196">
        <f t="shared" si="2"/>
        <v>630.5316889999998</v>
      </c>
      <c r="L6" s="41"/>
    </row>
    <row r="7" spans="1:12">
      <c r="A7" s="198" t="s">
        <v>100</v>
      </c>
      <c r="B7" s="207">
        <v>64.160544000000002</v>
      </c>
      <c r="C7" s="207">
        <v>0.45386000000000004</v>
      </c>
      <c r="D7" s="207">
        <v>0.06</v>
      </c>
      <c r="E7" s="207">
        <v>5.5029999999999996E-2</v>
      </c>
      <c r="F7" s="207">
        <v>9.0917579999999987</v>
      </c>
      <c r="G7" s="207">
        <v>354.31082799999984</v>
      </c>
      <c r="H7" s="207">
        <v>92.717735000000005</v>
      </c>
      <c r="I7" s="207">
        <v>100.31718999999998</v>
      </c>
      <c r="J7" s="196">
        <f t="shared" si="2"/>
        <v>621.16694499999983</v>
      </c>
      <c r="L7" s="41"/>
    </row>
    <row r="8" spans="1:12">
      <c r="A8" s="198" t="s">
        <v>101</v>
      </c>
      <c r="B8" s="207">
        <v>29.349714999999996</v>
      </c>
      <c r="C8" s="207">
        <v>16.159803</v>
      </c>
      <c r="D8" s="207">
        <v>2.5620889999999998</v>
      </c>
      <c r="E8" s="207">
        <v>2.2326190000000001</v>
      </c>
      <c r="F8" s="207">
        <v>0.66448000000000007</v>
      </c>
      <c r="G8" s="207">
        <v>297.84942500000005</v>
      </c>
      <c r="H8" s="207">
        <v>107.245499</v>
      </c>
      <c r="I8" s="207">
        <v>19.590923</v>
      </c>
      <c r="J8" s="196">
        <f t="shared" si="2"/>
        <v>475.65455300000002</v>
      </c>
      <c r="L8" s="41"/>
    </row>
    <row r="9" spans="1:12">
      <c r="A9" s="198" t="s">
        <v>127</v>
      </c>
      <c r="B9" s="207">
        <v>19.490852999999998</v>
      </c>
      <c r="C9" s="207">
        <v>6.4022300000000003</v>
      </c>
      <c r="D9" s="207">
        <v>0.22813999999999998</v>
      </c>
      <c r="E9" s="207">
        <v>0.39597000000000004</v>
      </c>
      <c r="F9" s="207">
        <v>2.5087710000000003</v>
      </c>
      <c r="G9" s="207">
        <v>131.31322800000001</v>
      </c>
      <c r="H9" s="207">
        <v>42.063447000000018</v>
      </c>
      <c r="I9" s="207">
        <v>0.14741499999999999</v>
      </c>
      <c r="J9" s="196">
        <f t="shared" si="2"/>
        <v>202.55005400000002</v>
      </c>
      <c r="L9" s="41"/>
    </row>
    <row r="10" spans="1:12">
      <c r="A10" s="198" t="s">
        <v>102</v>
      </c>
      <c r="B10" s="207">
        <v>146.781316</v>
      </c>
      <c r="C10" s="207">
        <v>1.4115500000000001</v>
      </c>
      <c r="D10" s="207">
        <v>1.8554000000000002</v>
      </c>
      <c r="E10" s="207">
        <v>0.78500000000000003</v>
      </c>
      <c r="F10" s="207">
        <v>0.11600000000000001</v>
      </c>
      <c r="G10" s="207">
        <v>201.87122100000005</v>
      </c>
      <c r="H10" s="207">
        <v>138.80885700000005</v>
      </c>
      <c r="I10" s="207">
        <v>8.7885209999999994</v>
      </c>
      <c r="J10" s="196">
        <f t="shared" si="2"/>
        <v>500.41786500000012</v>
      </c>
      <c r="L10" s="41"/>
    </row>
    <row r="11" spans="1:12">
      <c r="A11" s="198" t="s">
        <v>103</v>
      </c>
      <c r="B11" s="207">
        <v>24.87809</v>
      </c>
      <c r="C11" s="207">
        <v>0.19600000000000001</v>
      </c>
      <c r="D11" s="207">
        <v>0.79900000000000004</v>
      </c>
      <c r="E11" s="207">
        <v>0.193</v>
      </c>
      <c r="F11" s="207">
        <v>1.9342900000000001</v>
      </c>
      <c r="G11" s="207">
        <v>143.30333100000004</v>
      </c>
      <c r="H11" s="207">
        <v>75.927666999999971</v>
      </c>
      <c r="I11" s="207">
        <v>1.2684120000000001</v>
      </c>
      <c r="J11" s="196">
        <f t="shared" si="2"/>
        <v>248.49979000000002</v>
      </c>
      <c r="L11" s="41"/>
    </row>
    <row r="12" spans="1:12">
      <c r="A12" s="198" t="s">
        <v>104</v>
      </c>
      <c r="B12" s="207">
        <v>330.84811699999995</v>
      </c>
      <c r="C12" s="207">
        <v>118.55124200000002</v>
      </c>
      <c r="D12" s="207">
        <v>4.1370059999999995</v>
      </c>
      <c r="E12" s="207">
        <v>6.9065570000000003</v>
      </c>
      <c r="F12" s="207">
        <v>7.6554710000000004</v>
      </c>
      <c r="G12" s="207">
        <v>766.86036199999967</v>
      </c>
      <c r="H12" s="207">
        <v>342.28536200000013</v>
      </c>
      <c r="I12" s="207">
        <v>6.1924599999999987</v>
      </c>
      <c r="J12" s="196">
        <f t="shared" si="2"/>
        <v>1583.4365769999997</v>
      </c>
    </row>
    <row r="13" spans="1:12">
      <c r="A13" s="198" t="s">
        <v>105</v>
      </c>
      <c r="B13" s="207">
        <v>74.505693999999991</v>
      </c>
      <c r="C13" s="207">
        <v>2.0195689999999997</v>
      </c>
      <c r="D13" s="207">
        <v>8.5000000000000006E-2</v>
      </c>
      <c r="E13" s="207">
        <v>1.7214189999999998</v>
      </c>
      <c r="F13" s="207">
        <v>2.8148540000000004</v>
      </c>
      <c r="G13" s="207">
        <v>207.37758099999999</v>
      </c>
      <c r="H13" s="207">
        <v>133.712479</v>
      </c>
      <c r="I13" s="207">
        <v>2.3718690000000002</v>
      </c>
      <c r="J13" s="196">
        <f t="shared" si="2"/>
        <v>424.60846499999997</v>
      </c>
    </row>
    <row r="14" spans="1:12">
      <c r="A14" s="198" t="s">
        <v>106</v>
      </c>
      <c r="B14" s="207">
        <v>59.523595000000014</v>
      </c>
      <c r="C14" s="207">
        <v>1.8180000000000001</v>
      </c>
      <c r="D14" s="207">
        <v>6.0487999999999991</v>
      </c>
      <c r="E14" s="207">
        <v>3.2254570000000005</v>
      </c>
      <c r="F14" s="207">
        <v>11.835590000000002</v>
      </c>
      <c r="G14" s="207">
        <v>172.70851500000001</v>
      </c>
      <c r="H14" s="207">
        <v>95.179272999999995</v>
      </c>
      <c r="I14" s="207">
        <v>19.157383999999997</v>
      </c>
      <c r="J14" s="196">
        <f t="shared" si="2"/>
        <v>369.49661400000002</v>
      </c>
    </row>
    <row r="15" spans="1:12">
      <c r="A15" s="198" t="s">
        <v>107</v>
      </c>
      <c r="B15" s="207">
        <v>39.147227000000001</v>
      </c>
      <c r="C15" s="207">
        <v>0</v>
      </c>
      <c r="D15" s="207">
        <v>2.6154700000000002</v>
      </c>
      <c r="E15" s="207">
        <v>0.21890299999999999</v>
      </c>
      <c r="F15" s="207">
        <v>6.0347430000000006</v>
      </c>
      <c r="G15" s="207">
        <v>279.13638099999991</v>
      </c>
      <c r="H15" s="207">
        <v>153.66348400000001</v>
      </c>
      <c r="I15" s="207">
        <v>1.5899000000000001</v>
      </c>
      <c r="J15" s="196">
        <f t="shared" si="2"/>
        <v>482.40610799999996</v>
      </c>
    </row>
    <row r="16" spans="1:12">
      <c r="A16" s="198" t="s">
        <v>108</v>
      </c>
      <c r="B16" s="207">
        <v>660.09942999999998</v>
      </c>
      <c r="C16" s="207">
        <v>0.43664999999999998</v>
      </c>
      <c r="D16" s="207">
        <v>3.0406000000000004</v>
      </c>
      <c r="E16" s="207">
        <v>8.8999999999999996E-2</v>
      </c>
      <c r="F16" s="207">
        <v>2.6601820000000003</v>
      </c>
      <c r="G16" s="207">
        <v>355.63010000000003</v>
      </c>
      <c r="H16" s="207">
        <v>137.950005</v>
      </c>
      <c r="I16" s="207">
        <v>2.4924089999999994</v>
      </c>
      <c r="J16" s="196">
        <f t="shared" si="2"/>
        <v>1162.3983759999999</v>
      </c>
    </row>
    <row r="17" spans="1:17">
      <c r="A17" s="198" t="s">
        <v>109</v>
      </c>
      <c r="B17" s="207">
        <v>800.06728199999998</v>
      </c>
      <c r="C17" s="207">
        <v>63.286137000000004</v>
      </c>
      <c r="D17" s="207">
        <v>15.377054999999999</v>
      </c>
      <c r="E17" s="207">
        <v>0.69721600000000006</v>
      </c>
      <c r="F17" s="207">
        <v>40.701579999999993</v>
      </c>
      <c r="G17" s="207">
        <v>562.04845099999989</v>
      </c>
      <c r="H17" s="207">
        <v>224.97055699999996</v>
      </c>
      <c r="I17" s="207">
        <v>22.407143999999995</v>
      </c>
      <c r="J17" s="196">
        <f t="shared" si="2"/>
        <v>1729.5554219999999</v>
      </c>
    </row>
    <row r="18" spans="1:17">
      <c r="A18" s="198" t="s">
        <v>110</v>
      </c>
      <c r="B18" s="207">
        <v>309.09795400000002</v>
      </c>
      <c r="C18" s="207">
        <v>8.7120000000000003E-2</v>
      </c>
      <c r="D18" s="207">
        <v>1.4930099999999999</v>
      </c>
      <c r="E18" s="207">
        <v>1.0413209999999999</v>
      </c>
      <c r="F18" s="207">
        <v>2.5922299999999998</v>
      </c>
      <c r="G18" s="207">
        <v>177.70506400000002</v>
      </c>
      <c r="H18" s="207">
        <v>60.192406999999989</v>
      </c>
      <c r="I18" s="207">
        <v>0.14155099999999998</v>
      </c>
      <c r="J18" s="196">
        <f t="shared" si="2"/>
        <v>552.35065700000007</v>
      </c>
    </row>
    <row r="19" spans="1:17">
      <c r="A19" s="235" t="s">
        <v>166</v>
      </c>
      <c r="J19" s="3"/>
    </row>
    <row r="20" spans="1:17">
      <c r="A20" s="200"/>
    </row>
    <row r="32" spans="1:17">
      <c r="K32" s="41"/>
      <c r="L32" s="41"/>
      <c r="M32" s="41"/>
      <c r="N32" s="41"/>
      <c r="O32" s="41"/>
      <c r="P32" s="41"/>
      <c r="Q32" s="41"/>
    </row>
  </sheetData>
  <sortState ref="A5:J18">
    <sortCondition ref="A5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6"/>
  <dimension ref="A1:O42"/>
  <sheetViews>
    <sheetView showGridLines="0" zoomScaleNormal="100" zoomScaleSheetLayoutView="100" workbookViewId="0">
      <selection activeCell="N31" sqref="N31"/>
    </sheetView>
  </sheetViews>
  <sheetFormatPr defaultColWidth="9.109375" defaultRowHeight="11.4"/>
  <cols>
    <col min="1" max="1" width="38" style="74" customWidth="1"/>
    <col min="2" max="9" width="13.33203125" style="74" customWidth="1"/>
    <col min="10" max="15" width="9.109375" style="179" customWidth="1"/>
    <col min="16" max="16384" width="9.109375" style="74"/>
  </cols>
  <sheetData>
    <row r="1" spans="1:15" ht="21">
      <c r="A1" s="176" t="s">
        <v>258</v>
      </c>
      <c r="I1" s="239" t="str">
        <f>'3'!N1</f>
        <v>IV. čtvrtletí 2023</v>
      </c>
    </row>
    <row r="2" spans="1:15" ht="17.399999999999999">
      <c r="A2" s="236" t="s">
        <v>259</v>
      </c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2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93" t="s">
        <v>280</v>
      </c>
      <c r="I6" s="293" t="s">
        <v>281</v>
      </c>
      <c r="J6" s="265"/>
      <c r="O6" s="265"/>
    </row>
    <row r="7" spans="1:15" ht="13.2">
      <c r="A7" s="171" t="s">
        <v>191</v>
      </c>
      <c r="B7" s="278">
        <v>1564.9326000000008</v>
      </c>
      <c r="C7" s="321">
        <v>4.0728267241822061E-2</v>
      </c>
      <c r="D7" s="278">
        <v>1564.8236000000006</v>
      </c>
      <c r="E7" s="321">
        <v>4.0819721297846896E-2</v>
      </c>
      <c r="F7" s="294">
        <v>1564.7821000000006</v>
      </c>
      <c r="G7" s="321">
        <v>4.0879620460755918E-2</v>
      </c>
      <c r="H7" s="192">
        <v>1564.7821000000006</v>
      </c>
      <c r="I7" s="204">
        <v>4.0879620460755918E-2</v>
      </c>
      <c r="J7" s="266"/>
      <c r="O7" s="267"/>
    </row>
    <row r="8" spans="1:15" ht="12">
      <c r="A8" s="167" t="s">
        <v>312</v>
      </c>
      <c r="B8" s="278">
        <v>350488.48999999993</v>
      </c>
      <c r="C8" s="321">
        <v>3.4736527765642213E-2</v>
      </c>
      <c r="D8" s="278">
        <v>278731.24900000001</v>
      </c>
      <c r="E8" s="321">
        <v>3.0839075891941539E-2</v>
      </c>
      <c r="F8" s="294">
        <v>212673.9899999999</v>
      </c>
      <c r="G8" s="321">
        <v>3.131221490959752E-2</v>
      </c>
      <c r="H8" s="192">
        <v>841893.72899999982</v>
      </c>
      <c r="I8" s="204">
        <v>3.2480209684554985E-2</v>
      </c>
      <c r="J8" s="266"/>
      <c r="O8" s="267"/>
    </row>
    <row r="9" spans="1:15" ht="12">
      <c r="A9" s="167" t="s">
        <v>313</v>
      </c>
      <c r="B9" s="278">
        <v>271609.21899999998</v>
      </c>
      <c r="C9" s="321">
        <v>5.0666180512686787E-2</v>
      </c>
      <c r="D9" s="278">
        <v>207385.28700000001</v>
      </c>
      <c r="E9" s="321">
        <v>4.7020367478660362E-2</v>
      </c>
      <c r="F9" s="294">
        <v>154009.20500000002</v>
      </c>
      <c r="G9" s="321">
        <v>5.784828738838569E-2</v>
      </c>
      <c r="H9" s="192">
        <v>633003.71100000001</v>
      </c>
      <c r="I9" s="205">
        <v>5.0910749897840758E-2</v>
      </c>
      <c r="J9" s="268"/>
      <c r="O9" s="269"/>
    </row>
    <row r="10" spans="1:15">
      <c r="A10" s="170" t="s">
        <v>40</v>
      </c>
      <c r="B10" s="276">
        <v>0</v>
      </c>
      <c r="C10" s="322">
        <v>0</v>
      </c>
      <c r="D10" s="276">
        <v>0</v>
      </c>
      <c r="E10" s="322">
        <v>0</v>
      </c>
      <c r="F10" s="292">
        <v>0</v>
      </c>
      <c r="G10" s="325">
        <v>0</v>
      </c>
      <c r="H10" s="189">
        <v>0</v>
      </c>
      <c r="I10" s="206">
        <v>0</v>
      </c>
      <c r="J10" s="268"/>
      <c r="O10" s="269"/>
    </row>
    <row r="11" spans="1:15">
      <c r="A11" s="170" t="s">
        <v>39</v>
      </c>
      <c r="B11" s="276">
        <v>6206.59</v>
      </c>
      <c r="C11" s="322">
        <v>0.14411422606790597</v>
      </c>
      <c r="D11" s="276">
        <v>6996.7759999999998</v>
      </c>
      <c r="E11" s="322">
        <v>0.16640881631072665</v>
      </c>
      <c r="F11" s="292">
        <v>4948.1620000000003</v>
      </c>
      <c r="G11" s="325">
        <v>0.18213737692556212</v>
      </c>
      <c r="H11" s="189">
        <v>18151.527999999998</v>
      </c>
      <c r="I11" s="206">
        <v>0.16166297169473343</v>
      </c>
      <c r="J11" s="268"/>
      <c r="O11" s="269"/>
    </row>
    <row r="12" spans="1:15">
      <c r="A12" s="170" t="s">
        <v>38</v>
      </c>
      <c r="B12" s="276">
        <v>0</v>
      </c>
      <c r="C12" s="322">
        <v>0</v>
      </c>
      <c r="D12" s="276">
        <v>0</v>
      </c>
      <c r="E12" s="322">
        <v>0</v>
      </c>
      <c r="F12" s="292">
        <v>0</v>
      </c>
      <c r="G12" s="325">
        <v>0</v>
      </c>
      <c r="H12" s="189">
        <v>0</v>
      </c>
      <c r="I12" s="206">
        <v>0</v>
      </c>
      <c r="J12" s="268"/>
      <c r="O12" s="269"/>
    </row>
    <row r="13" spans="1:15">
      <c r="A13" s="170" t="s">
        <v>60</v>
      </c>
      <c r="B13" s="276">
        <v>0</v>
      </c>
      <c r="C13" s="322">
        <v>0</v>
      </c>
      <c r="D13" s="276">
        <v>0</v>
      </c>
      <c r="E13" s="322">
        <v>0</v>
      </c>
      <c r="F13" s="292">
        <v>0</v>
      </c>
      <c r="G13" s="325">
        <v>0</v>
      </c>
      <c r="H13" s="189">
        <v>0</v>
      </c>
      <c r="I13" s="206">
        <v>0</v>
      </c>
      <c r="J13" s="268"/>
      <c r="O13" s="269"/>
    </row>
    <row r="14" spans="1:15">
      <c r="A14" s="170" t="s">
        <v>61</v>
      </c>
      <c r="B14" s="276">
        <v>2595.9</v>
      </c>
      <c r="C14" s="322">
        <v>0.72752781513803799</v>
      </c>
      <c r="D14" s="276">
        <v>2796.3</v>
      </c>
      <c r="E14" s="322">
        <v>0.72960838114242954</v>
      </c>
      <c r="F14" s="292">
        <v>4075.18</v>
      </c>
      <c r="G14" s="325">
        <v>0.84984745130015704</v>
      </c>
      <c r="H14" s="189">
        <v>9467.380000000001</v>
      </c>
      <c r="I14" s="206">
        <v>0.77627531536200067</v>
      </c>
      <c r="J14" s="268"/>
      <c r="O14" s="269"/>
    </row>
    <row r="15" spans="1:15">
      <c r="A15" s="170" t="s">
        <v>62</v>
      </c>
      <c r="B15" s="276">
        <v>0</v>
      </c>
      <c r="C15" s="322">
        <v>0</v>
      </c>
      <c r="D15" s="276">
        <v>0</v>
      </c>
      <c r="E15" s="322">
        <v>0</v>
      </c>
      <c r="F15" s="292">
        <v>0</v>
      </c>
      <c r="G15" s="325">
        <v>0</v>
      </c>
      <c r="H15" s="189">
        <v>0</v>
      </c>
      <c r="I15" s="206">
        <v>0</v>
      </c>
      <c r="J15" s="268"/>
      <c r="O15" s="269"/>
    </row>
    <row r="16" spans="1:15">
      <c r="A16" s="170" t="s">
        <v>37</v>
      </c>
      <c r="B16" s="276">
        <v>0</v>
      </c>
      <c r="C16" s="322">
        <v>0</v>
      </c>
      <c r="D16" s="276">
        <v>0</v>
      </c>
      <c r="E16" s="322">
        <v>0</v>
      </c>
      <c r="F16" s="292">
        <v>0</v>
      </c>
      <c r="G16" s="325">
        <v>0</v>
      </c>
      <c r="H16" s="189">
        <v>0</v>
      </c>
      <c r="I16" s="206">
        <v>0</v>
      </c>
      <c r="J16" s="268"/>
      <c r="O16" s="269"/>
    </row>
    <row r="17" spans="1:15">
      <c r="A17" s="170" t="s">
        <v>72</v>
      </c>
      <c r="B17" s="276">
        <v>0</v>
      </c>
      <c r="C17" s="322">
        <v>0</v>
      </c>
      <c r="D17" s="276">
        <v>0</v>
      </c>
      <c r="E17" s="322">
        <v>0</v>
      </c>
      <c r="F17" s="292">
        <v>0</v>
      </c>
      <c r="G17" s="325">
        <v>0</v>
      </c>
      <c r="H17" s="189">
        <v>0</v>
      </c>
      <c r="I17" s="206">
        <v>0</v>
      </c>
      <c r="J17" s="268"/>
      <c r="O17" s="269"/>
    </row>
    <row r="18" spans="1:15">
      <c r="A18" s="170" t="s">
        <v>36</v>
      </c>
      <c r="B18" s="276">
        <v>0</v>
      </c>
      <c r="C18" s="322">
        <v>0</v>
      </c>
      <c r="D18" s="276">
        <v>0</v>
      </c>
      <c r="E18" s="322">
        <v>0</v>
      </c>
      <c r="F18" s="292">
        <v>0</v>
      </c>
      <c r="G18" s="325">
        <v>0</v>
      </c>
      <c r="H18" s="189">
        <v>0</v>
      </c>
      <c r="I18" s="206">
        <v>0</v>
      </c>
      <c r="O18" s="269"/>
    </row>
    <row r="19" spans="1:15">
      <c r="A19" s="170" t="s">
        <v>35</v>
      </c>
      <c r="B19" s="276">
        <v>0</v>
      </c>
      <c r="C19" s="322">
        <v>0</v>
      </c>
      <c r="D19" s="276">
        <v>0</v>
      </c>
      <c r="E19" s="322">
        <v>0</v>
      </c>
      <c r="F19" s="292">
        <v>0</v>
      </c>
      <c r="G19" s="325">
        <v>0</v>
      </c>
      <c r="H19" s="189">
        <v>0</v>
      </c>
      <c r="I19" s="206">
        <v>0</v>
      </c>
      <c r="O19" s="269"/>
    </row>
    <row r="20" spans="1:15">
      <c r="A20" s="170" t="s">
        <v>34</v>
      </c>
      <c r="B20" s="276">
        <v>0</v>
      </c>
      <c r="C20" s="322">
        <v>0</v>
      </c>
      <c r="D20" s="276">
        <v>0</v>
      </c>
      <c r="E20" s="322">
        <v>0</v>
      </c>
      <c r="F20" s="292">
        <v>0</v>
      </c>
      <c r="G20" s="325">
        <v>0</v>
      </c>
      <c r="H20" s="189">
        <v>0</v>
      </c>
      <c r="I20" s="206">
        <v>0</v>
      </c>
      <c r="O20" s="269"/>
    </row>
    <row r="21" spans="1:15">
      <c r="A21" s="170" t="s">
        <v>33</v>
      </c>
      <c r="B21" s="276">
        <v>77695</v>
      </c>
      <c r="C21" s="322">
        <v>0.24984237452791025</v>
      </c>
      <c r="D21" s="276">
        <v>61993</v>
      </c>
      <c r="E21" s="322">
        <v>0.21959492877510942</v>
      </c>
      <c r="F21" s="292">
        <v>53741</v>
      </c>
      <c r="G21" s="325">
        <v>0.26819219372925318</v>
      </c>
      <c r="H21" s="189">
        <v>193429</v>
      </c>
      <c r="I21" s="206">
        <v>0.24371628710692103</v>
      </c>
      <c r="O21" s="269"/>
    </row>
    <row r="22" spans="1:15">
      <c r="A22" s="170" t="s">
        <v>32</v>
      </c>
      <c r="B22" s="276">
        <v>0</v>
      </c>
      <c r="C22" s="322">
        <v>0</v>
      </c>
      <c r="D22" s="276">
        <v>0</v>
      </c>
      <c r="E22" s="322">
        <v>0</v>
      </c>
      <c r="F22" s="292">
        <v>0</v>
      </c>
      <c r="G22" s="325">
        <v>0</v>
      </c>
      <c r="H22" s="189">
        <v>0</v>
      </c>
      <c r="I22" s="206">
        <v>0</v>
      </c>
      <c r="O22" s="269"/>
    </row>
    <row r="23" spans="1:15">
      <c r="A23" s="170" t="s">
        <v>3</v>
      </c>
      <c r="B23" s="276">
        <v>0</v>
      </c>
      <c r="C23" s="322">
        <v>0</v>
      </c>
      <c r="D23" s="276">
        <v>0</v>
      </c>
      <c r="E23" s="322">
        <v>0</v>
      </c>
      <c r="F23" s="292">
        <v>0</v>
      </c>
      <c r="G23" s="325">
        <v>0</v>
      </c>
      <c r="H23" s="189">
        <v>0</v>
      </c>
      <c r="I23" s="206">
        <v>0</v>
      </c>
      <c r="O23" s="269"/>
    </row>
    <row r="24" spans="1:15">
      <c r="A24" s="170" t="s">
        <v>31</v>
      </c>
      <c r="B24" s="276">
        <v>0</v>
      </c>
      <c r="C24" s="322">
        <v>0</v>
      </c>
      <c r="D24" s="276">
        <v>0</v>
      </c>
      <c r="E24" s="322">
        <v>0</v>
      </c>
      <c r="F24" s="292">
        <v>0</v>
      </c>
      <c r="G24" s="325">
        <v>0</v>
      </c>
      <c r="H24" s="189">
        <v>0</v>
      </c>
      <c r="I24" s="206">
        <v>0</v>
      </c>
      <c r="O24" s="269"/>
    </row>
    <row r="25" spans="1:15">
      <c r="A25" s="170" t="s">
        <v>30</v>
      </c>
      <c r="B25" s="276">
        <v>185111.72899999999</v>
      </c>
      <c r="C25" s="322">
        <v>0.14619760686870012</v>
      </c>
      <c r="D25" s="276">
        <v>135599.21100000001</v>
      </c>
      <c r="E25" s="322">
        <v>0.13186605925837097</v>
      </c>
      <c r="F25" s="292">
        <v>91244.862999999998</v>
      </c>
      <c r="G25" s="325">
        <v>0.12283435815578574</v>
      </c>
      <c r="H25" s="189">
        <v>411955.80300000001</v>
      </c>
      <c r="I25" s="206">
        <v>0.13563163685397756</v>
      </c>
      <c r="O25" s="268"/>
    </row>
    <row r="26" spans="1:15" ht="13.5" customHeight="1">
      <c r="A26" s="168" t="s">
        <v>314</v>
      </c>
      <c r="B26" s="278">
        <v>597150.91</v>
      </c>
      <c r="C26" s="321"/>
      <c r="D26" s="278">
        <v>465815.99</v>
      </c>
      <c r="E26" s="321"/>
      <c r="F26" s="294">
        <v>233467.99799999999</v>
      </c>
      <c r="G26" s="321"/>
      <c r="H26" s="192">
        <v>1296434.8979999998</v>
      </c>
      <c r="I26" s="205"/>
      <c r="O26" s="270"/>
    </row>
    <row r="27" spans="1:15" ht="13.5" customHeight="1">
      <c r="A27" s="168" t="s">
        <v>315</v>
      </c>
      <c r="B27" s="278">
        <v>719485.74099999992</v>
      </c>
      <c r="C27" s="321">
        <v>0.15332404222794105</v>
      </c>
      <c r="D27" s="278">
        <v>529167.90800000017</v>
      </c>
      <c r="E27" s="321">
        <v>0.14210553568610934</v>
      </c>
      <c r="F27" s="294">
        <v>293845.76199999999</v>
      </c>
      <c r="G27" s="321">
        <v>0.13931470662630963</v>
      </c>
      <c r="H27" s="192">
        <v>1542499.4110000003</v>
      </c>
      <c r="I27" s="205">
        <v>0.14654779178897465</v>
      </c>
      <c r="O27" s="270"/>
    </row>
    <row r="28" spans="1:15" ht="12.75" customHeight="1">
      <c r="A28" s="170" t="s">
        <v>26</v>
      </c>
      <c r="B28" s="276">
        <v>22367.478999999999</v>
      </c>
      <c r="C28" s="322">
        <v>2.0825354482431477E-2</v>
      </c>
      <c r="D28" s="276">
        <v>13336.322</v>
      </c>
      <c r="E28" s="322">
        <v>1.4423901527096614E-2</v>
      </c>
      <c r="F28" s="292">
        <v>7949.3509999999997</v>
      </c>
      <c r="G28" s="322">
        <v>1.0303054658478653E-2</v>
      </c>
      <c r="H28" s="189">
        <v>43653.152000000002</v>
      </c>
      <c r="I28" s="206">
        <v>1.5758111695744852E-2</v>
      </c>
      <c r="O28" s="270"/>
    </row>
    <row r="29" spans="1:15" ht="12.75" customHeight="1">
      <c r="A29" s="170" t="s">
        <v>0</v>
      </c>
      <c r="B29" s="276">
        <v>23164.379999999997</v>
      </c>
      <c r="C29" s="322">
        <v>0.19924844382714338</v>
      </c>
      <c r="D29" s="276">
        <v>16827.561999999998</v>
      </c>
      <c r="E29" s="322">
        <v>0.17507735602298372</v>
      </c>
      <c r="F29" s="292">
        <v>11510.856</v>
      </c>
      <c r="G29" s="322">
        <v>0.20851444829739782</v>
      </c>
      <c r="H29" s="189">
        <v>51502.797999999995</v>
      </c>
      <c r="I29" s="206">
        <v>0.19247776973571692</v>
      </c>
      <c r="O29" s="270"/>
    </row>
    <row r="30" spans="1:15" ht="12.75" customHeight="1">
      <c r="A30" s="170" t="s">
        <v>1</v>
      </c>
      <c r="B30" s="276">
        <v>20079.280999999999</v>
      </c>
      <c r="C30" s="322">
        <v>0.42573446224006128</v>
      </c>
      <c r="D30" s="276">
        <v>9339.768</v>
      </c>
      <c r="E30" s="322">
        <v>0.42870448895044122</v>
      </c>
      <c r="F30" s="292">
        <v>6708.0990000000002</v>
      </c>
      <c r="G30" s="322">
        <v>0.67588151210236258</v>
      </c>
      <c r="H30" s="189">
        <v>36127.148000000001</v>
      </c>
      <c r="I30" s="206">
        <v>0.45803126197942035</v>
      </c>
      <c r="O30" s="270"/>
    </row>
    <row r="31" spans="1:15" ht="12.75" customHeight="1">
      <c r="A31" s="170" t="s">
        <v>2</v>
      </c>
      <c r="B31" s="276">
        <v>2891.752</v>
      </c>
      <c r="C31" s="322">
        <v>0.22531712677014171</v>
      </c>
      <c r="D31" s="276">
        <v>2024.2360000000001</v>
      </c>
      <c r="E31" s="322">
        <v>0.25286924411654121</v>
      </c>
      <c r="F31" s="292">
        <v>1156.6199999999999</v>
      </c>
      <c r="G31" s="322">
        <v>0.31285087257809163</v>
      </c>
      <c r="H31" s="189">
        <v>6072.6080000000002</v>
      </c>
      <c r="I31" s="206">
        <v>0.24749540934238312</v>
      </c>
    </row>
    <row r="32" spans="1:15">
      <c r="A32" s="170" t="s">
        <v>6</v>
      </c>
      <c r="B32" s="276">
        <v>303.60500000000002</v>
      </c>
      <c r="C32" s="322">
        <v>7.2113213219939477E-3</v>
      </c>
      <c r="D32" s="276">
        <v>211.559</v>
      </c>
      <c r="E32" s="322">
        <v>6.718649962906882E-3</v>
      </c>
      <c r="F32" s="292">
        <v>118.72</v>
      </c>
      <c r="G32" s="322">
        <v>6.0370542511093183E-3</v>
      </c>
      <c r="H32" s="189">
        <v>633.88400000000001</v>
      </c>
      <c r="I32" s="206">
        <v>6.7973409726550943E-3</v>
      </c>
    </row>
    <row r="33" spans="1:9">
      <c r="A33" s="170" t="s">
        <v>25</v>
      </c>
      <c r="B33" s="276">
        <v>310214.98599999998</v>
      </c>
      <c r="C33" s="322">
        <v>0.14731717963538424</v>
      </c>
      <c r="D33" s="276">
        <v>278611.27500000008</v>
      </c>
      <c r="E33" s="322">
        <v>0.15935923959218637</v>
      </c>
      <c r="F33" s="292">
        <v>143040.09799999997</v>
      </c>
      <c r="G33" s="322">
        <v>0.17396044337300903</v>
      </c>
      <c r="H33" s="189">
        <v>731866.35900000005</v>
      </c>
      <c r="I33" s="206">
        <v>0.15650406207119658</v>
      </c>
    </row>
    <row r="34" spans="1:9">
      <c r="A34" s="170" t="s">
        <v>5</v>
      </c>
      <c r="B34" s="276">
        <v>334129.603</v>
      </c>
      <c r="C34" s="322">
        <v>0.28038199655134</v>
      </c>
      <c r="D34" s="276">
        <v>205063.89100000003</v>
      </c>
      <c r="E34" s="322">
        <v>0.24984132891193001</v>
      </c>
      <c r="F34" s="292">
        <v>121359.823</v>
      </c>
      <c r="G34" s="322">
        <v>0.31044945561997145</v>
      </c>
      <c r="H34" s="189">
        <v>660553.31700000004</v>
      </c>
      <c r="I34" s="206">
        <v>0.27484264969087646</v>
      </c>
    </row>
    <row r="35" spans="1:9">
      <c r="A35" s="170" t="s">
        <v>3</v>
      </c>
      <c r="B35" s="276">
        <v>6334.6550000000007</v>
      </c>
      <c r="C35" s="322">
        <v>6.1670525202918269E-2</v>
      </c>
      <c r="D35" s="276">
        <v>3753.2950000000001</v>
      </c>
      <c r="E35" s="322">
        <v>5.1644758332810931E-2</v>
      </c>
      <c r="F35" s="292">
        <v>2002.1949999999999</v>
      </c>
      <c r="G35" s="322">
        <v>5.5607729399259502E-2</v>
      </c>
      <c r="H35" s="189">
        <v>12090.145</v>
      </c>
      <c r="I35" s="206">
        <v>5.719121466438952E-2</v>
      </c>
    </row>
    <row r="36" spans="1:9" ht="12" customHeight="1">
      <c r="A36" s="190" t="s">
        <v>322</v>
      </c>
      <c r="B36" s="71"/>
      <c r="C36" s="8"/>
      <c r="E36" s="103"/>
      <c r="F36" s="103"/>
      <c r="G36" s="103"/>
      <c r="I36" s="3"/>
    </row>
    <row r="37" spans="1:9">
      <c r="A37" s="190"/>
      <c r="B37" s="71"/>
    </row>
    <row r="38" spans="1:9">
      <c r="A38" s="103" t="s">
        <v>163</v>
      </c>
      <c r="B38" s="104">
        <f>+I7</f>
        <v>4.0879620460755918E-2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9">
      <c r="A39" s="103" t="s">
        <v>59</v>
      </c>
      <c r="B39" s="104">
        <f t="shared" ref="B39:B40" si="0">+I8</f>
        <v>3.2480209684554985E-2</v>
      </c>
      <c r="C39" s="93"/>
      <c r="D39" s="103"/>
      <c r="E39" s="103"/>
    </row>
    <row r="40" spans="1:9">
      <c r="A40" s="103" t="s">
        <v>116</v>
      </c>
      <c r="B40" s="104">
        <f t="shared" si="0"/>
        <v>5.0910749897840758E-2</v>
      </c>
      <c r="C40" s="93"/>
      <c r="D40" s="103"/>
      <c r="E40" s="103"/>
      <c r="H40" s="116">
        <f>I7</f>
        <v>4.0879620460755918E-2</v>
      </c>
    </row>
    <row r="41" spans="1:9" ht="12">
      <c r="B41" s="120"/>
      <c r="C41" s="120"/>
      <c r="H41" s="116">
        <f>I8</f>
        <v>3.2480209684554985E-2</v>
      </c>
    </row>
    <row r="42" spans="1:9">
      <c r="B42" s="78"/>
      <c r="C42" s="78"/>
      <c r="H42" s="116">
        <f>I9</f>
        <v>5.0910749897840758E-2</v>
      </c>
    </row>
  </sheetData>
  <mergeCells count="5">
    <mergeCell ref="A5:A6"/>
    <mergeCell ref="B5:C5"/>
    <mergeCell ref="D5:E5"/>
    <mergeCell ref="F5:G5"/>
    <mergeCell ref="H5:I5"/>
  </mergeCells>
  <conditionalFormatting sqref="C10:C25 C28:C35 E10:E25 E28:E35 G10:G25 G28:G35 I10:I25 I28:I35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{434664EA-4D25-45A7-8C03-F8AE07084FA9}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scale="9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4664EA-4D25-45A7-8C03-F8AE07084FA9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20"/>
  <dimension ref="A1:O41"/>
  <sheetViews>
    <sheetView showGridLines="0" zoomScaleNormal="100" zoomScaleSheetLayoutView="100" workbookViewId="0">
      <selection activeCell="N35" sqref="N35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260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130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2156.5800000000027</v>
      </c>
      <c r="C7" s="323">
        <v>5.6126229697284521E-2</v>
      </c>
      <c r="D7" s="280">
        <v>2156.5800000000027</v>
      </c>
      <c r="E7" s="323">
        <v>5.6256177729240998E-2</v>
      </c>
      <c r="F7" s="280">
        <v>2157.392000000003</v>
      </c>
      <c r="G7" s="323">
        <v>5.636143597569989E-2</v>
      </c>
      <c r="H7" s="195">
        <v>2157.392000000003</v>
      </c>
      <c r="I7" s="201">
        <v>5.636143597569989E-2</v>
      </c>
      <c r="J7" s="111"/>
      <c r="O7" s="60"/>
    </row>
    <row r="8" spans="1:15" ht="12">
      <c r="A8" s="167" t="s">
        <v>312</v>
      </c>
      <c r="B8" s="280">
        <v>491307.30099999992</v>
      </c>
      <c r="C8" s="323">
        <v>4.8692924845118987E-2</v>
      </c>
      <c r="D8" s="280">
        <v>405801.19300000014</v>
      </c>
      <c r="E8" s="323">
        <v>4.4898208696963926E-2</v>
      </c>
      <c r="F8" s="280">
        <v>262285.70800000004</v>
      </c>
      <c r="G8" s="323">
        <v>3.8616600255686868E-2</v>
      </c>
      <c r="H8" s="195">
        <v>1159394.202</v>
      </c>
      <c r="I8" s="201">
        <v>4.4729358933159727E-2</v>
      </c>
      <c r="J8" s="111"/>
      <c r="O8" s="60"/>
    </row>
    <row r="9" spans="1:15" ht="12">
      <c r="A9" s="167" t="s">
        <v>313</v>
      </c>
      <c r="B9" s="280">
        <v>299933.36600000004</v>
      </c>
      <c r="C9" s="323">
        <v>5.5949787416949774E-2</v>
      </c>
      <c r="D9" s="280">
        <v>234207.05699999997</v>
      </c>
      <c r="E9" s="323">
        <v>5.3101654632980548E-2</v>
      </c>
      <c r="F9" s="280">
        <v>131040.27100000004</v>
      </c>
      <c r="G9" s="323">
        <v>4.9220793369201175E-2</v>
      </c>
      <c r="H9" s="195">
        <v>665180.69400000002</v>
      </c>
      <c r="I9" s="202">
        <v>5.349865626475947E-2</v>
      </c>
      <c r="J9" s="101"/>
      <c r="O9" s="104"/>
    </row>
    <row r="10" spans="1:15">
      <c r="A10" s="170" t="s">
        <v>40</v>
      </c>
      <c r="B10" s="282">
        <v>135110.12000000002</v>
      </c>
      <c r="C10" s="324">
        <v>0.17266725086702409</v>
      </c>
      <c r="D10" s="282">
        <v>97592.391999999978</v>
      </c>
      <c r="E10" s="324">
        <v>0.13312798904586623</v>
      </c>
      <c r="F10" s="282">
        <v>64599.301999999996</v>
      </c>
      <c r="G10" s="324">
        <v>0.13333222758580171</v>
      </c>
      <c r="H10" s="196">
        <v>297301.81400000001</v>
      </c>
      <c r="I10" s="203">
        <v>0.1486465138266071</v>
      </c>
      <c r="J10" s="101"/>
      <c r="O10" s="127"/>
    </row>
    <row r="11" spans="1:15">
      <c r="A11" s="170" t="s">
        <v>39</v>
      </c>
      <c r="B11" s="282">
        <v>7365.6769999999997</v>
      </c>
      <c r="C11" s="324">
        <v>0.17102770447559373</v>
      </c>
      <c r="D11" s="282">
        <v>7001.2480000000005</v>
      </c>
      <c r="E11" s="324">
        <v>0.16651517675824445</v>
      </c>
      <c r="F11" s="282">
        <v>6148.9349999999995</v>
      </c>
      <c r="G11" s="324">
        <v>0.22633674721760949</v>
      </c>
      <c r="H11" s="196">
        <v>20515.86</v>
      </c>
      <c r="I11" s="203">
        <v>0.18272042411377784</v>
      </c>
      <c r="J11" s="101"/>
      <c r="O11" s="127"/>
    </row>
    <row r="12" spans="1:15">
      <c r="A12" s="170" t="s">
        <v>38</v>
      </c>
      <c r="B12" s="282">
        <v>2914.81</v>
      </c>
      <c r="C12" s="324">
        <v>8.6328067554496141E-3</v>
      </c>
      <c r="D12" s="282">
        <v>0</v>
      </c>
      <c r="E12" s="324">
        <v>0</v>
      </c>
      <c r="F12" s="282">
        <v>924.53200000000004</v>
      </c>
      <c r="G12" s="324">
        <v>9.0919431021603825E-3</v>
      </c>
      <c r="H12" s="196">
        <v>3839.3420000000001</v>
      </c>
      <c r="I12" s="203">
        <v>5.5133063549548519E-3</v>
      </c>
      <c r="J12" s="101"/>
      <c r="O12" s="127"/>
    </row>
    <row r="13" spans="1:15">
      <c r="A13" s="170" t="s">
        <v>60</v>
      </c>
      <c r="B13" s="282">
        <v>30</v>
      </c>
      <c r="C13" s="324">
        <v>4.4372895615425439E-3</v>
      </c>
      <c r="D13" s="282">
        <v>32.299999999999997</v>
      </c>
      <c r="E13" s="324">
        <v>7.6402000360484973E-3</v>
      </c>
      <c r="F13" s="282">
        <v>25.1</v>
      </c>
      <c r="G13" s="324">
        <v>4.6134558147647867E-3</v>
      </c>
      <c r="H13" s="196">
        <v>87.4</v>
      </c>
      <c r="I13" s="203">
        <v>5.319819449953799E-3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55749.065999999999</v>
      </c>
      <c r="C16" s="324">
        <v>2.4539889976854756E-2</v>
      </c>
      <c r="D16" s="282">
        <v>41955.71</v>
      </c>
      <c r="E16" s="324">
        <v>2.4787048033448323E-2</v>
      </c>
      <c r="F16" s="282">
        <v>4897.4650000000001</v>
      </c>
      <c r="G16" s="324">
        <v>6.1209616908797903E-3</v>
      </c>
      <c r="H16" s="196">
        <v>102602.24099999999</v>
      </c>
      <c r="I16" s="203">
        <v>2.1534583164341963E-2</v>
      </c>
      <c r="J16" s="101"/>
      <c r="O16" s="127"/>
    </row>
    <row r="17" spans="1:15">
      <c r="A17" s="170" t="s">
        <v>72</v>
      </c>
      <c r="B17" s="282">
        <v>62955.89</v>
      </c>
      <c r="C17" s="324">
        <v>0.94636584418458114</v>
      </c>
      <c r="D17" s="282">
        <v>57762.65</v>
      </c>
      <c r="E17" s="324">
        <v>0.97328787712332487</v>
      </c>
      <c r="F17" s="282">
        <v>31979.79</v>
      </c>
      <c r="G17" s="324">
        <v>0.96877541802570288</v>
      </c>
      <c r="H17" s="196">
        <v>152698.33000000002</v>
      </c>
      <c r="I17" s="203">
        <v>0.96107811359513684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282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619.40800000000002</v>
      </c>
      <c r="C21" s="324">
        <v>1.9918188496246066E-3</v>
      </c>
      <c r="D21" s="282">
        <v>904.71100000000001</v>
      </c>
      <c r="E21" s="324">
        <v>3.2047158164156928E-3</v>
      </c>
      <c r="F21" s="282">
        <v>750.13800000000003</v>
      </c>
      <c r="G21" s="324">
        <v>3.7435320485229998E-3</v>
      </c>
      <c r="H21" s="196">
        <v>2274.2570000000001</v>
      </c>
      <c r="I21" s="203">
        <v>2.8655138162681135E-3</v>
      </c>
      <c r="J21" s="101"/>
      <c r="O21" s="127"/>
    </row>
    <row r="22" spans="1:15">
      <c r="A22" s="170" t="s">
        <v>32</v>
      </c>
      <c r="B22" s="282">
        <v>53.366999999999997</v>
      </c>
      <c r="C22" s="324">
        <v>3.3283193274643305E-4</v>
      </c>
      <c r="D22" s="282">
        <v>42.941000000000003</v>
      </c>
      <c r="E22" s="324">
        <v>2.4101210107946834E-4</v>
      </c>
      <c r="F22" s="282">
        <v>19.693999999999999</v>
      </c>
      <c r="G22" s="324">
        <v>1.5329558378338843E-4</v>
      </c>
      <c r="H22" s="196">
        <v>116.002</v>
      </c>
      <c r="I22" s="203">
        <v>2.4840763653324915E-4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2087.3420000000001</v>
      </c>
      <c r="C24" s="324">
        <v>0.3191856975633775</v>
      </c>
      <c r="D24" s="282">
        <v>254.89800000000002</v>
      </c>
      <c r="E24" s="324">
        <v>7.8280842172115409E-2</v>
      </c>
      <c r="F24" s="282">
        <v>2000.153</v>
      </c>
      <c r="G24" s="324">
        <v>0.31780356697682466</v>
      </c>
      <c r="H24" s="196">
        <v>4342.393</v>
      </c>
      <c r="I24" s="203">
        <v>0.26989052026043642</v>
      </c>
      <c r="J24" s="101"/>
      <c r="O24" s="127"/>
    </row>
    <row r="25" spans="1:15">
      <c r="A25" s="170" t="s">
        <v>30</v>
      </c>
      <c r="B25" s="282">
        <v>33047.686000000002</v>
      </c>
      <c r="C25" s="324">
        <v>2.6100413149661873E-2</v>
      </c>
      <c r="D25" s="282">
        <v>28660.206999999999</v>
      </c>
      <c r="E25" s="324">
        <v>2.7871169210705645E-2</v>
      </c>
      <c r="F25" s="282">
        <v>19695.162000000004</v>
      </c>
      <c r="G25" s="324">
        <v>2.6513740100023185E-2</v>
      </c>
      <c r="H25" s="196">
        <v>81403.054999999993</v>
      </c>
      <c r="I25" s="203">
        <v>2.6801005142205417E-2</v>
      </c>
      <c r="J25" s="101"/>
      <c r="O25" s="98"/>
    </row>
    <row r="26" spans="1:15" ht="13.5" customHeight="1">
      <c r="A26" s="168" t="s">
        <v>315</v>
      </c>
      <c r="B26" s="280">
        <v>284730.554</v>
      </c>
      <c r="C26" s="323">
        <v>6.0676726441311161E-2</v>
      </c>
      <c r="D26" s="280">
        <v>222288.516</v>
      </c>
      <c r="E26" s="323">
        <v>5.969452826880476E-2</v>
      </c>
      <c r="F26" s="280">
        <v>123512.61900000001</v>
      </c>
      <c r="G26" s="323">
        <v>5.8558354435726587E-2</v>
      </c>
      <c r="H26" s="195">
        <v>630531.68900000001</v>
      </c>
      <c r="I26" s="202">
        <v>5.9904740330511873E-2</v>
      </c>
      <c r="J26" s="10"/>
      <c r="O26" s="78"/>
    </row>
    <row r="27" spans="1:15" ht="12.75" customHeight="1">
      <c r="A27" s="170" t="s">
        <v>26</v>
      </c>
      <c r="B27" s="282">
        <v>64274.077000000005</v>
      </c>
      <c r="C27" s="324">
        <v>5.9842704560317067E-2</v>
      </c>
      <c r="D27" s="282">
        <v>57582.021000000001</v>
      </c>
      <c r="E27" s="324">
        <v>6.2277845468578917E-2</v>
      </c>
      <c r="F27" s="282">
        <v>46742.899000000005</v>
      </c>
      <c r="G27" s="324">
        <v>6.058288824996496E-2</v>
      </c>
      <c r="H27" s="196">
        <v>168598.997</v>
      </c>
      <c r="I27" s="203">
        <v>6.086162636128889E-2</v>
      </c>
      <c r="J27" s="101"/>
      <c r="O27" s="78"/>
    </row>
    <row r="28" spans="1:15" ht="12.75" customHeight="1">
      <c r="A28" s="170" t="s">
        <v>0</v>
      </c>
      <c r="B28" s="282">
        <v>2544.2139999999999</v>
      </c>
      <c r="C28" s="324">
        <v>2.1884059934400655E-2</v>
      </c>
      <c r="D28" s="282">
        <v>1630.3</v>
      </c>
      <c r="E28" s="324">
        <v>1.6961970695711617E-2</v>
      </c>
      <c r="F28" s="282">
        <v>1078.4299999999998</v>
      </c>
      <c r="G28" s="324">
        <v>1.9535318353158332E-2</v>
      </c>
      <c r="H28" s="196">
        <v>5252.9439999999995</v>
      </c>
      <c r="I28" s="203">
        <v>1.9631456637882388E-2</v>
      </c>
      <c r="J28" s="101"/>
      <c r="O28" s="78"/>
    </row>
    <row r="29" spans="1:15" ht="12.75" customHeight="1">
      <c r="A29" s="170" t="s">
        <v>1</v>
      </c>
      <c r="B29" s="282">
        <v>2910.8389999999999</v>
      </c>
      <c r="C29" s="324">
        <v>6.1717572274246166E-2</v>
      </c>
      <c r="D29" s="282">
        <v>1196.364</v>
      </c>
      <c r="E29" s="324">
        <v>5.4914278086854583E-2</v>
      </c>
      <c r="F29" s="282">
        <v>338.93099999999998</v>
      </c>
      <c r="G29" s="324">
        <v>3.4149346450964096E-2</v>
      </c>
      <c r="H29" s="196">
        <v>4446.1339999999991</v>
      </c>
      <c r="I29" s="203">
        <v>5.6369475026083089E-2</v>
      </c>
      <c r="J29" s="101"/>
      <c r="O29" s="78"/>
    </row>
    <row r="30" spans="1:15" ht="12.75" customHeight="1">
      <c r="A30" s="170" t="s">
        <v>2</v>
      </c>
      <c r="B30" s="282">
        <v>500.90099999999995</v>
      </c>
      <c r="C30" s="324">
        <v>3.902878743277112E-2</v>
      </c>
      <c r="D30" s="282">
        <v>257.80399999999997</v>
      </c>
      <c r="E30" s="324">
        <v>3.2205090024197171E-2</v>
      </c>
      <c r="F30" s="282">
        <v>143.44</v>
      </c>
      <c r="G30" s="324">
        <v>3.8798679914407039E-2</v>
      </c>
      <c r="H30" s="196">
        <v>902.14499999999998</v>
      </c>
      <c r="I30" s="203">
        <v>3.676785098942402E-2</v>
      </c>
      <c r="J30" s="101"/>
    </row>
    <row r="31" spans="1:15">
      <c r="A31" s="170" t="s">
        <v>6</v>
      </c>
      <c r="B31" s="282">
        <v>1779.951</v>
      </c>
      <c r="C31" s="324">
        <v>4.2277955232635986E-2</v>
      </c>
      <c r="D31" s="282">
        <v>1461.7840000000001</v>
      </c>
      <c r="E31" s="324">
        <v>4.6423054643753632E-2</v>
      </c>
      <c r="F31" s="282">
        <v>769.13300000000004</v>
      </c>
      <c r="G31" s="324">
        <v>3.91113346303779E-2</v>
      </c>
      <c r="H31" s="196">
        <v>4010.8680000000004</v>
      </c>
      <c r="I31" s="203">
        <v>4.3009821027682027E-2</v>
      </c>
      <c r="J31" s="101"/>
    </row>
    <row r="32" spans="1:15">
      <c r="A32" s="170" t="s">
        <v>25</v>
      </c>
      <c r="B32" s="282">
        <v>136862.37000000002</v>
      </c>
      <c r="C32" s="324">
        <v>6.4994211293887744E-2</v>
      </c>
      <c r="D32" s="282">
        <v>106741.31499999999</v>
      </c>
      <c r="E32" s="324">
        <v>6.1053576498187406E-2</v>
      </c>
      <c r="F32" s="282">
        <v>50756.449000000008</v>
      </c>
      <c r="G32" s="324">
        <v>6.1728246103966759E-2</v>
      </c>
      <c r="H32" s="196">
        <v>294360.13400000002</v>
      </c>
      <c r="I32" s="203">
        <v>6.2946678879691118E-2</v>
      </c>
      <c r="J32" s="101"/>
    </row>
    <row r="33" spans="1:10">
      <c r="A33" s="170" t="s">
        <v>5</v>
      </c>
      <c r="B33" s="282">
        <v>69084.368000000031</v>
      </c>
      <c r="C33" s="324">
        <v>5.7971556115988664E-2</v>
      </c>
      <c r="D33" s="282">
        <v>47843.262999999999</v>
      </c>
      <c r="E33" s="324">
        <v>5.8290244806692801E-2</v>
      </c>
      <c r="F33" s="282">
        <v>21189.518999999993</v>
      </c>
      <c r="G33" s="324">
        <v>5.4204715166723996E-2</v>
      </c>
      <c r="H33" s="196">
        <v>138117.15000000002</v>
      </c>
      <c r="I33" s="203">
        <v>5.7467705477818737E-2</v>
      </c>
      <c r="J33" s="101"/>
    </row>
    <row r="34" spans="1:10">
      <c r="A34" s="170" t="s">
        <v>3</v>
      </c>
      <c r="B34" s="282">
        <v>6773.8339999999998</v>
      </c>
      <c r="C34" s="324">
        <v>6.5946117099886986E-2</v>
      </c>
      <c r="D34" s="282">
        <v>5575.6649999999991</v>
      </c>
      <c r="E34" s="324">
        <v>7.6720287499307191E-2</v>
      </c>
      <c r="F34" s="282">
        <v>2493.8180000000002</v>
      </c>
      <c r="G34" s="324">
        <v>6.9261763472090662E-2</v>
      </c>
      <c r="H34" s="196">
        <v>14843.316999999999</v>
      </c>
      <c r="I34" s="203">
        <v>7.021481784367202E-2</v>
      </c>
      <c r="J34" s="101"/>
    </row>
    <row r="35" spans="1:10" ht="12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5.636143597569989E-2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4.4729358933159727E-2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5.349865626475947E-2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A5:A6"/>
    <mergeCell ref="B5:C5"/>
    <mergeCell ref="D5:E5"/>
    <mergeCell ref="F5:G5"/>
    <mergeCell ref="H5:I5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{029605AC-0507-4D5B-8D5B-24A1B2AF878B}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9605AC-0507-4D5B-8D5B-24A1B2AF878B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/>
  <dimension ref="A1:U38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customWidth="1"/>
    <col min="4" max="4" width="14.44140625" style="74" customWidth="1"/>
    <col min="5" max="5" width="8" style="74" customWidth="1"/>
    <col min="6" max="6" width="14.44140625" style="74" customWidth="1"/>
    <col min="7" max="7" width="8" style="74" customWidth="1"/>
    <col min="8" max="8" width="14.44140625" style="74" customWidth="1"/>
    <col min="9" max="9" width="8" style="74" customWidth="1"/>
    <col min="10" max="10" width="14.44140625" style="74" customWidth="1"/>
    <col min="11" max="11" width="8" style="74" customWidth="1"/>
    <col min="12" max="12" width="14.44140625" style="74" customWidth="1"/>
    <col min="13" max="13" width="8" style="74" customWidth="1"/>
    <col min="14" max="26" width="9.109375" style="74" customWidth="1"/>
    <col min="27" max="16384" width="9.109375" style="74"/>
  </cols>
  <sheetData>
    <row r="1" spans="1:21" ht="17.399999999999999">
      <c r="A1" s="89" t="s">
        <v>46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101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101"/>
      <c r="O2" s="98"/>
    </row>
    <row r="3" spans="1:21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51"/>
    </row>
    <row r="4" spans="1:21" ht="13.5" customHeight="1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52"/>
    </row>
    <row r="5" spans="1:21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3"/>
    </row>
    <row r="6" spans="1:21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3"/>
    </row>
    <row r="7" spans="1:21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54"/>
    </row>
    <row r="8" spans="1:21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55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>
      <c r="A18" s="49"/>
      <c r="B18" s="407"/>
      <c r="C18" s="407"/>
      <c r="D18" s="407"/>
      <c r="E18" s="407"/>
      <c r="F18" s="407"/>
      <c r="G18" s="408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92D050"/>
  </sheetPr>
  <dimension ref="A1:O42"/>
  <sheetViews>
    <sheetView showGridLines="0" zoomScaleNormal="100" zoomScaleSheetLayoutView="90" workbookViewId="0">
      <selection activeCell="W9" sqref="W9"/>
    </sheetView>
  </sheetViews>
  <sheetFormatPr defaultColWidth="9.109375" defaultRowHeight="11.4"/>
  <cols>
    <col min="1" max="1" width="6.33203125" style="74" customWidth="1"/>
    <col min="2" max="6" width="9.109375" style="74"/>
    <col min="7" max="7" width="9.109375" style="74" customWidth="1"/>
    <col min="8" max="8" width="9.109375" style="80" customWidth="1"/>
    <col min="9" max="9" width="9.109375" style="74" customWidth="1"/>
    <col min="10" max="10" width="9" style="74" customWidth="1"/>
    <col min="11" max="11" width="10.6640625" style="74" customWidth="1"/>
    <col min="12" max="16384" width="9.109375" style="74"/>
  </cols>
  <sheetData>
    <row r="1" spans="1:15" ht="21">
      <c r="A1" s="215" t="s">
        <v>197</v>
      </c>
      <c r="J1" s="211"/>
      <c r="K1" s="211"/>
      <c r="L1" s="179"/>
      <c r="M1" s="179"/>
      <c r="N1" s="179"/>
      <c r="O1" s="179"/>
    </row>
    <row r="2" spans="1:15" ht="6" customHeight="1">
      <c r="A2" s="212"/>
      <c r="B2" s="81"/>
      <c r="C2" s="81"/>
      <c r="D2" s="81"/>
      <c r="E2" s="81"/>
      <c r="F2" s="81"/>
      <c r="G2" s="81"/>
      <c r="H2" s="213"/>
      <c r="I2" s="81"/>
      <c r="J2" s="214"/>
      <c r="K2" s="214"/>
      <c r="L2" s="179"/>
      <c r="M2" s="179"/>
      <c r="N2" s="179"/>
      <c r="O2" s="179"/>
    </row>
    <row r="3" spans="1:15" s="81" customFormat="1" ht="13.8">
      <c r="A3" s="221" t="s">
        <v>203</v>
      </c>
      <c r="B3" s="222" t="s">
        <v>247</v>
      </c>
      <c r="C3" s="225"/>
      <c r="D3" s="225"/>
      <c r="E3" s="225"/>
      <c r="F3" s="225"/>
      <c r="G3" s="225"/>
      <c r="H3" s="232"/>
      <c r="I3" s="226"/>
      <c r="J3" s="223"/>
      <c r="K3" s="224">
        <v>4</v>
      </c>
      <c r="L3" s="181"/>
      <c r="M3" s="181"/>
      <c r="N3" s="181"/>
      <c r="O3" s="181"/>
    </row>
    <row r="4" spans="1:15" s="81" customFormat="1" ht="13.8">
      <c r="A4" s="221" t="s">
        <v>204</v>
      </c>
      <c r="B4" s="222" t="s">
        <v>330</v>
      </c>
      <c r="C4" s="225"/>
      <c r="D4" s="225"/>
      <c r="E4" s="225"/>
      <c r="F4" s="225"/>
      <c r="G4" s="225"/>
      <c r="H4" s="232"/>
      <c r="I4" s="226"/>
      <c r="J4" s="223"/>
      <c r="K4" s="224">
        <v>5</v>
      </c>
      <c r="L4" s="181"/>
      <c r="M4" s="181"/>
      <c r="N4" s="181"/>
      <c r="O4" s="181"/>
    </row>
    <row r="5" spans="1:15" s="81" customFormat="1" ht="13.8">
      <c r="A5" s="221" t="s">
        <v>205</v>
      </c>
      <c r="B5" s="222" t="s">
        <v>248</v>
      </c>
      <c r="C5" s="225"/>
      <c r="D5" s="225"/>
      <c r="E5" s="226"/>
      <c r="F5" s="226"/>
      <c r="G5" s="226"/>
      <c r="H5" s="225"/>
      <c r="I5" s="226"/>
      <c r="J5" s="225"/>
      <c r="K5" s="224">
        <v>6</v>
      </c>
      <c r="L5" s="181"/>
      <c r="M5" s="181"/>
      <c r="N5" s="181"/>
      <c r="O5" s="181"/>
    </row>
    <row r="6" spans="1:15" s="81" customFormat="1" ht="13.8">
      <c r="A6" s="221" t="s">
        <v>206</v>
      </c>
      <c r="B6" s="222" t="s">
        <v>249</v>
      </c>
      <c r="C6" s="225"/>
      <c r="D6" s="225"/>
      <c r="E6" s="226"/>
      <c r="F6" s="226"/>
      <c r="G6" s="226"/>
      <c r="H6" s="225"/>
      <c r="I6" s="226"/>
      <c r="J6" s="225"/>
      <c r="K6" s="224">
        <v>7</v>
      </c>
      <c r="L6" s="181"/>
      <c r="M6" s="181"/>
      <c r="N6" s="181"/>
      <c r="O6" s="181"/>
    </row>
    <row r="7" spans="1:15" s="81" customFormat="1" ht="13.8">
      <c r="A7" s="221" t="s">
        <v>207</v>
      </c>
      <c r="B7" s="222" t="s">
        <v>112</v>
      </c>
      <c r="C7" s="225"/>
      <c r="D7" s="225"/>
      <c r="E7" s="226"/>
      <c r="F7" s="226"/>
      <c r="G7" s="226"/>
      <c r="H7" s="225"/>
      <c r="I7" s="226"/>
      <c r="J7" s="225"/>
      <c r="K7" s="224">
        <v>7</v>
      </c>
      <c r="L7" s="181"/>
      <c r="M7" s="181"/>
      <c r="N7" s="181"/>
      <c r="O7" s="181"/>
    </row>
    <row r="8" spans="1:15" s="81" customFormat="1" ht="13.8">
      <c r="A8" s="221" t="s">
        <v>208</v>
      </c>
      <c r="B8" s="222" t="s">
        <v>111</v>
      </c>
      <c r="C8" s="225"/>
      <c r="D8" s="225"/>
      <c r="E8" s="226"/>
      <c r="F8" s="226"/>
      <c r="G8" s="226"/>
      <c r="H8" s="225"/>
      <c r="I8" s="226"/>
      <c r="J8" s="225"/>
      <c r="K8" s="224">
        <v>8</v>
      </c>
      <c r="L8" s="181"/>
      <c r="M8" s="181"/>
      <c r="N8" s="181"/>
      <c r="O8" s="181"/>
    </row>
    <row r="9" spans="1:15" s="81" customFormat="1" ht="13.8">
      <c r="A9" s="221" t="s">
        <v>209</v>
      </c>
      <c r="B9" s="222" t="s">
        <v>331</v>
      </c>
      <c r="C9" s="225"/>
      <c r="D9" s="225"/>
      <c r="E9" s="226"/>
      <c r="F9" s="226"/>
      <c r="G9" s="226"/>
      <c r="H9" s="225"/>
      <c r="I9" s="226"/>
      <c r="J9" s="225"/>
      <c r="K9" s="224">
        <v>9</v>
      </c>
      <c r="L9" s="181"/>
      <c r="M9" s="181"/>
      <c r="N9" s="181"/>
      <c r="O9" s="181"/>
    </row>
    <row r="10" spans="1:15" s="81" customFormat="1" ht="13.8">
      <c r="A10" s="221" t="s">
        <v>210</v>
      </c>
      <c r="B10" s="222" t="s">
        <v>250</v>
      </c>
      <c r="C10" s="225"/>
      <c r="D10" s="225"/>
      <c r="E10" s="226"/>
      <c r="F10" s="226"/>
      <c r="G10" s="226"/>
      <c r="H10" s="225"/>
      <c r="I10" s="226"/>
      <c r="J10" s="225"/>
      <c r="K10" s="224">
        <v>10</v>
      </c>
      <c r="L10" s="181"/>
      <c r="M10" s="181"/>
      <c r="N10" s="181"/>
      <c r="O10" s="181"/>
    </row>
    <row r="11" spans="1:15" s="81" customFormat="1" ht="13.8">
      <c r="A11" s="221" t="s">
        <v>211</v>
      </c>
      <c r="B11" s="222" t="s">
        <v>118</v>
      </c>
      <c r="C11" s="225"/>
      <c r="D11" s="225"/>
      <c r="E11" s="226"/>
      <c r="F11" s="226"/>
      <c r="G11" s="226"/>
      <c r="H11" s="225"/>
      <c r="I11" s="226"/>
      <c r="J11" s="225"/>
      <c r="K11" s="224">
        <v>10</v>
      </c>
      <c r="L11" s="181"/>
      <c r="M11" s="181"/>
      <c r="N11" s="181"/>
      <c r="O11" s="181"/>
    </row>
    <row r="12" spans="1:15" s="81" customFormat="1" ht="13.8">
      <c r="A12" s="221" t="s">
        <v>212</v>
      </c>
      <c r="B12" s="222" t="s">
        <v>119</v>
      </c>
      <c r="C12" s="225"/>
      <c r="D12" s="225"/>
      <c r="E12" s="226"/>
      <c r="F12" s="226"/>
      <c r="G12" s="226"/>
      <c r="H12" s="225"/>
      <c r="I12" s="226"/>
      <c r="J12" s="225"/>
      <c r="K12" s="224">
        <v>11</v>
      </c>
      <c r="L12" s="181"/>
      <c r="M12" s="181"/>
      <c r="N12" s="181"/>
      <c r="O12" s="181"/>
    </row>
    <row r="13" spans="1:15" s="81" customFormat="1" ht="13.8">
      <c r="A13" s="221" t="s">
        <v>277</v>
      </c>
      <c r="B13" s="222" t="s">
        <v>332</v>
      </c>
      <c r="C13" s="225"/>
      <c r="D13" s="233"/>
      <c r="E13" s="226"/>
      <c r="F13" s="226"/>
      <c r="G13" s="226"/>
      <c r="H13" s="225"/>
      <c r="I13" s="226"/>
      <c r="J13" s="225"/>
      <c r="K13" s="224">
        <v>12</v>
      </c>
      <c r="L13" s="181"/>
      <c r="M13" s="181"/>
      <c r="N13" s="181"/>
      <c r="O13" s="181"/>
    </row>
    <row r="14" spans="1:15" s="81" customFormat="1" ht="13.8">
      <c r="A14" s="221" t="s">
        <v>278</v>
      </c>
      <c r="B14" s="222" t="s">
        <v>122</v>
      </c>
      <c r="C14" s="225"/>
      <c r="D14" s="225"/>
      <c r="E14" s="226"/>
      <c r="F14" s="226"/>
      <c r="G14" s="226"/>
      <c r="H14" s="225"/>
      <c r="I14" s="226"/>
      <c r="J14" s="225"/>
      <c r="K14" s="224">
        <v>13</v>
      </c>
      <c r="L14" s="181"/>
      <c r="M14" s="181"/>
      <c r="N14" s="181"/>
      <c r="O14" s="181"/>
    </row>
    <row r="15" spans="1:15" s="81" customFormat="1" ht="13.8">
      <c r="A15" s="221" t="s">
        <v>213</v>
      </c>
      <c r="B15" s="222" t="s">
        <v>251</v>
      </c>
      <c r="C15" s="225"/>
      <c r="D15" s="225"/>
      <c r="E15" s="226"/>
      <c r="F15" s="226"/>
      <c r="G15" s="226"/>
      <c r="H15" s="225"/>
      <c r="I15" s="226"/>
      <c r="J15" s="225"/>
      <c r="K15" s="224">
        <v>14</v>
      </c>
      <c r="L15" s="181"/>
      <c r="M15" s="181"/>
      <c r="N15" s="181"/>
      <c r="O15" s="181"/>
    </row>
    <row r="16" spans="1:15" s="81" customFormat="1" ht="13.8">
      <c r="A16" s="221" t="s">
        <v>214</v>
      </c>
      <c r="B16" s="222" t="s">
        <v>252</v>
      </c>
      <c r="C16" s="225"/>
      <c r="D16" s="225"/>
      <c r="E16" s="226"/>
      <c r="F16" s="226"/>
      <c r="G16" s="226"/>
      <c r="H16" s="225"/>
      <c r="I16" s="226"/>
      <c r="J16" s="225"/>
      <c r="K16" s="224">
        <v>15</v>
      </c>
      <c r="L16" s="181"/>
      <c r="M16" s="181"/>
      <c r="N16" s="181"/>
      <c r="O16" s="181"/>
    </row>
    <row r="17" spans="1:15" s="81" customFormat="1" ht="13.8">
      <c r="A17" s="221" t="s">
        <v>215</v>
      </c>
      <c r="B17" s="222" t="s">
        <v>117</v>
      </c>
      <c r="C17" s="225"/>
      <c r="D17" s="225"/>
      <c r="E17" s="226"/>
      <c r="F17" s="226"/>
      <c r="G17" s="226"/>
      <c r="H17" s="225"/>
      <c r="I17" s="226"/>
      <c r="J17" s="225"/>
      <c r="K17" s="224">
        <v>15</v>
      </c>
      <c r="L17" s="181"/>
      <c r="M17" s="181"/>
      <c r="N17" s="181"/>
      <c r="O17" s="181"/>
    </row>
    <row r="18" spans="1:15" s="81" customFormat="1" ht="13.8">
      <c r="A18" s="221" t="s">
        <v>216</v>
      </c>
      <c r="B18" s="222" t="s">
        <v>341</v>
      </c>
      <c r="C18" s="225"/>
      <c r="D18" s="225"/>
      <c r="E18" s="226"/>
      <c r="F18" s="226"/>
      <c r="G18" s="226"/>
      <c r="H18" s="225"/>
      <c r="I18" s="226"/>
      <c r="J18" s="225"/>
      <c r="K18" s="224">
        <v>16</v>
      </c>
      <c r="L18" s="181"/>
      <c r="M18" s="181"/>
      <c r="N18" s="181"/>
      <c r="O18" s="181"/>
    </row>
    <row r="19" spans="1:15" s="146" customFormat="1" ht="13.8">
      <c r="A19" s="221" t="s">
        <v>217</v>
      </c>
      <c r="B19" s="222" t="s">
        <v>253</v>
      </c>
      <c r="C19" s="225"/>
      <c r="D19" s="225"/>
      <c r="E19" s="226"/>
      <c r="F19" s="226"/>
      <c r="G19" s="226"/>
      <c r="H19" s="225"/>
      <c r="I19" s="226"/>
      <c r="J19" s="225"/>
      <c r="K19" s="224">
        <v>17</v>
      </c>
      <c r="L19" s="181"/>
      <c r="M19" s="184"/>
      <c r="N19" s="184"/>
      <c r="O19" s="184"/>
    </row>
    <row r="20" spans="1:15" s="81" customFormat="1" ht="13.8">
      <c r="A20" s="221" t="s">
        <v>218</v>
      </c>
      <c r="B20" s="222" t="s">
        <v>141</v>
      </c>
      <c r="C20" s="225"/>
      <c r="D20" s="225"/>
      <c r="E20" s="226"/>
      <c r="F20" s="226"/>
      <c r="G20" s="226"/>
      <c r="H20" s="225"/>
      <c r="I20" s="226"/>
      <c r="J20" s="225"/>
      <c r="K20" s="224">
        <v>17</v>
      </c>
      <c r="L20" s="181"/>
      <c r="M20" s="181"/>
      <c r="N20" s="181"/>
      <c r="O20" s="181"/>
    </row>
    <row r="21" spans="1:15" s="81" customFormat="1" ht="13.8">
      <c r="A21" s="221" t="s">
        <v>219</v>
      </c>
      <c r="B21" s="222" t="s">
        <v>142</v>
      </c>
      <c r="C21" s="225"/>
      <c r="D21" s="225"/>
      <c r="E21" s="226"/>
      <c r="F21" s="226"/>
      <c r="G21" s="226"/>
      <c r="H21" s="225"/>
      <c r="I21" s="226"/>
      <c r="J21" s="225"/>
      <c r="K21" s="224">
        <v>18</v>
      </c>
      <c r="L21" s="181"/>
      <c r="M21" s="181"/>
      <c r="N21" s="181"/>
      <c r="O21" s="181"/>
    </row>
    <row r="22" spans="1:15" s="81" customFormat="1" ht="13.8">
      <c r="A22" s="221" t="s">
        <v>220</v>
      </c>
      <c r="B22" s="222" t="s">
        <v>129</v>
      </c>
      <c r="C22" s="225"/>
      <c r="D22" s="225"/>
      <c r="E22" s="226"/>
      <c r="F22" s="226"/>
      <c r="G22" s="226"/>
      <c r="H22" s="225"/>
      <c r="I22" s="226"/>
      <c r="J22" s="225"/>
      <c r="K22" s="224">
        <v>19</v>
      </c>
      <c r="L22" s="181"/>
      <c r="M22" s="181"/>
      <c r="N22" s="181"/>
      <c r="O22" s="181"/>
    </row>
    <row r="23" spans="1:15" s="81" customFormat="1" ht="13.8">
      <c r="A23" s="221" t="s">
        <v>221</v>
      </c>
      <c r="B23" s="222" t="s">
        <v>130</v>
      </c>
      <c r="C23" s="225"/>
      <c r="D23" s="225"/>
      <c r="E23" s="226"/>
      <c r="F23" s="226"/>
      <c r="G23" s="226"/>
      <c r="H23" s="225"/>
      <c r="I23" s="226"/>
      <c r="J23" s="225"/>
      <c r="K23" s="224">
        <v>20</v>
      </c>
      <c r="L23" s="181"/>
      <c r="M23" s="181"/>
      <c r="N23" s="181"/>
      <c r="O23" s="181"/>
    </row>
    <row r="24" spans="1:15" s="81" customFormat="1" ht="13.8">
      <c r="A24" s="221" t="s">
        <v>222</v>
      </c>
      <c r="B24" s="222" t="s">
        <v>139</v>
      </c>
      <c r="C24" s="225"/>
      <c r="D24" s="225"/>
      <c r="E24" s="226"/>
      <c r="F24" s="226"/>
      <c r="G24" s="226"/>
      <c r="H24" s="225"/>
      <c r="I24" s="226"/>
      <c r="J24" s="225"/>
      <c r="K24" s="224">
        <v>21</v>
      </c>
      <c r="L24" s="181"/>
      <c r="M24" s="181"/>
      <c r="N24" s="181"/>
      <c r="O24" s="181"/>
    </row>
    <row r="25" spans="1:15" s="81" customFormat="1" ht="13.8">
      <c r="A25" s="221" t="s">
        <v>223</v>
      </c>
      <c r="B25" s="222" t="s">
        <v>131</v>
      </c>
      <c r="C25" s="225"/>
      <c r="D25" s="225"/>
      <c r="E25" s="226"/>
      <c r="F25" s="226"/>
      <c r="G25" s="226"/>
      <c r="H25" s="225"/>
      <c r="I25" s="226"/>
      <c r="J25" s="225"/>
      <c r="K25" s="224">
        <v>22</v>
      </c>
      <c r="L25" s="181"/>
      <c r="M25" s="181"/>
      <c r="N25" s="181"/>
      <c r="O25" s="181"/>
    </row>
    <row r="26" spans="1:15" s="81" customFormat="1" ht="13.8">
      <c r="A26" s="221" t="s">
        <v>224</v>
      </c>
      <c r="B26" s="222" t="s">
        <v>132</v>
      </c>
      <c r="C26" s="225"/>
      <c r="D26" s="225"/>
      <c r="E26" s="226"/>
      <c r="F26" s="226"/>
      <c r="G26" s="226"/>
      <c r="H26" s="225"/>
      <c r="I26" s="226"/>
      <c r="J26" s="225"/>
      <c r="K26" s="224">
        <v>23</v>
      </c>
      <c r="L26" s="181"/>
      <c r="M26" s="181"/>
      <c r="N26" s="181"/>
      <c r="O26" s="181"/>
    </row>
    <row r="27" spans="1:15" s="81" customFormat="1" ht="13.8">
      <c r="A27" s="221" t="s">
        <v>225</v>
      </c>
      <c r="B27" s="222" t="s">
        <v>133</v>
      </c>
      <c r="C27" s="225"/>
      <c r="D27" s="225"/>
      <c r="E27" s="226"/>
      <c r="F27" s="226"/>
      <c r="G27" s="226"/>
      <c r="H27" s="225"/>
      <c r="I27" s="226"/>
      <c r="J27" s="225"/>
      <c r="K27" s="224">
        <v>24</v>
      </c>
      <c r="L27" s="181"/>
      <c r="M27" s="181"/>
      <c r="N27" s="181"/>
      <c r="O27" s="181"/>
    </row>
    <row r="28" spans="1:15" s="81" customFormat="1" ht="13.8">
      <c r="A28" s="221" t="s">
        <v>226</v>
      </c>
      <c r="B28" s="222" t="s">
        <v>134</v>
      </c>
      <c r="C28" s="225"/>
      <c r="D28" s="225"/>
      <c r="E28" s="226"/>
      <c r="F28" s="226"/>
      <c r="G28" s="226"/>
      <c r="H28" s="225"/>
      <c r="I28" s="226"/>
      <c r="J28" s="225"/>
      <c r="K28" s="224">
        <v>25</v>
      </c>
      <c r="L28" s="181"/>
      <c r="M28" s="181"/>
      <c r="N28" s="181"/>
      <c r="O28" s="181"/>
    </row>
    <row r="29" spans="1:15" s="81" customFormat="1" ht="13.8">
      <c r="A29" s="221" t="s">
        <v>227</v>
      </c>
      <c r="B29" s="222" t="s">
        <v>135</v>
      </c>
      <c r="C29" s="225"/>
      <c r="D29" s="225"/>
      <c r="E29" s="226"/>
      <c r="F29" s="226"/>
      <c r="G29" s="226"/>
      <c r="H29" s="225"/>
      <c r="I29" s="226"/>
      <c r="J29" s="225"/>
      <c r="K29" s="224">
        <v>26</v>
      </c>
      <c r="L29" s="181"/>
      <c r="M29" s="181"/>
      <c r="N29" s="181"/>
      <c r="O29" s="181"/>
    </row>
    <row r="30" spans="1:15" s="81" customFormat="1" ht="13.8">
      <c r="A30" s="221" t="s">
        <v>228</v>
      </c>
      <c r="B30" s="222" t="s">
        <v>136</v>
      </c>
      <c r="C30" s="225"/>
      <c r="D30" s="225"/>
      <c r="E30" s="226"/>
      <c r="F30" s="226"/>
      <c r="G30" s="226"/>
      <c r="H30" s="225"/>
      <c r="I30" s="226"/>
      <c r="J30" s="225"/>
      <c r="K30" s="224">
        <v>27</v>
      </c>
      <c r="L30" s="181"/>
      <c r="M30" s="181"/>
      <c r="N30" s="181"/>
      <c r="O30" s="181"/>
    </row>
    <row r="31" spans="1:15" s="81" customFormat="1" ht="13.8">
      <c r="A31" s="221" t="s">
        <v>229</v>
      </c>
      <c r="B31" s="222" t="s">
        <v>137</v>
      </c>
      <c r="C31" s="225"/>
      <c r="D31" s="225"/>
      <c r="E31" s="226"/>
      <c r="F31" s="226"/>
      <c r="G31" s="226"/>
      <c r="H31" s="225"/>
      <c r="I31" s="226"/>
      <c r="J31" s="225"/>
      <c r="K31" s="224">
        <v>28</v>
      </c>
      <c r="L31" s="181"/>
      <c r="M31" s="181"/>
      <c r="N31" s="181"/>
      <c r="O31" s="181"/>
    </row>
    <row r="32" spans="1:15" s="81" customFormat="1" ht="13.8">
      <c r="A32" s="221" t="s">
        <v>230</v>
      </c>
      <c r="B32" s="222" t="s">
        <v>138</v>
      </c>
      <c r="C32" s="225"/>
      <c r="D32" s="225"/>
      <c r="E32" s="226"/>
      <c r="F32" s="226"/>
      <c r="G32" s="226"/>
      <c r="H32" s="225"/>
      <c r="I32" s="226"/>
      <c r="J32" s="225"/>
      <c r="K32" s="224">
        <v>29</v>
      </c>
      <c r="L32" s="181"/>
      <c r="M32" s="181"/>
      <c r="N32" s="181"/>
      <c r="O32" s="181"/>
    </row>
    <row r="33" spans="1:15" s="81" customFormat="1" ht="13.8">
      <c r="A33" s="221" t="s">
        <v>231</v>
      </c>
      <c r="B33" s="222" t="s">
        <v>140</v>
      </c>
      <c r="C33" s="225"/>
      <c r="D33" s="225"/>
      <c r="E33" s="226"/>
      <c r="F33" s="226"/>
      <c r="G33" s="226"/>
      <c r="H33" s="225"/>
      <c r="I33" s="226"/>
      <c r="J33" s="225"/>
      <c r="K33" s="224">
        <v>30</v>
      </c>
      <c r="L33" s="181"/>
      <c r="M33" s="181"/>
      <c r="N33" s="181"/>
      <c r="O33" s="181"/>
    </row>
    <row r="34" spans="1:15" s="83" customFormat="1" ht="13.8">
      <c r="A34" s="221" t="s">
        <v>232</v>
      </c>
      <c r="B34" s="222" t="s">
        <v>294</v>
      </c>
      <c r="C34" s="225"/>
      <c r="D34" s="225"/>
      <c r="E34" s="226"/>
      <c r="F34" s="226"/>
      <c r="G34" s="226"/>
      <c r="H34" s="225"/>
      <c r="I34" s="226"/>
      <c r="J34" s="225"/>
      <c r="K34" s="224">
        <v>31</v>
      </c>
      <c r="L34" s="181"/>
      <c r="M34" s="185"/>
      <c r="N34" s="185"/>
      <c r="O34" s="185"/>
    </row>
    <row r="35" spans="1:15" ht="13.8">
      <c r="A35" s="227" t="s">
        <v>233</v>
      </c>
      <c r="B35" s="228" t="s">
        <v>254</v>
      </c>
      <c r="C35" s="229"/>
      <c r="D35" s="229"/>
      <c r="E35" s="230"/>
      <c r="F35" s="230"/>
      <c r="G35" s="230"/>
      <c r="H35" s="229"/>
      <c r="I35" s="230"/>
      <c r="J35" s="229"/>
      <c r="K35" s="231">
        <v>32</v>
      </c>
      <c r="L35" s="181"/>
      <c r="M35" s="179"/>
      <c r="N35" s="179"/>
      <c r="O35" s="179"/>
    </row>
    <row r="36" spans="1:15" ht="13.8">
      <c r="A36" s="221" t="s">
        <v>234</v>
      </c>
      <c r="B36" s="222" t="s">
        <v>192</v>
      </c>
      <c r="C36" s="225"/>
      <c r="D36" s="225"/>
      <c r="E36" s="226"/>
      <c r="F36" s="226"/>
      <c r="G36" s="226"/>
      <c r="H36" s="225"/>
      <c r="I36" s="226"/>
      <c r="J36" s="225"/>
      <c r="K36" s="224">
        <v>32</v>
      </c>
      <c r="L36" s="181"/>
      <c r="M36" s="179"/>
      <c r="N36" s="179"/>
      <c r="O36" s="179"/>
    </row>
    <row r="37" spans="1:15" ht="13.8">
      <c r="A37" s="221" t="s">
        <v>235</v>
      </c>
      <c r="B37" s="222" t="s">
        <v>193</v>
      </c>
      <c r="C37" s="225"/>
      <c r="D37" s="225"/>
      <c r="E37" s="226"/>
      <c r="F37" s="226"/>
      <c r="G37" s="226"/>
      <c r="H37" s="225"/>
      <c r="I37" s="226"/>
      <c r="J37" s="225"/>
      <c r="K37" s="224">
        <v>33</v>
      </c>
      <c r="L37" s="181"/>
      <c r="M37" s="179"/>
      <c r="N37" s="179"/>
      <c r="O37" s="179"/>
    </row>
    <row r="38" spans="1:15" ht="13.8">
      <c r="A38" s="227" t="s">
        <v>236</v>
      </c>
      <c r="B38" s="222" t="s">
        <v>279</v>
      </c>
      <c r="C38" s="225"/>
      <c r="D38" s="225"/>
      <c r="E38" s="226"/>
      <c r="F38" s="226"/>
      <c r="G38" s="226"/>
      <c r="H38" s="225"/>
      <c r="I38" s="226"/>
      <c r="J38" s="225"/>
      <c r="K38" s="224">
        <v>34</v>
      </c>
      <c r="L38" s="181"/>
      <c r="M38" s="179"/>
      <c r="N38" s="179"/>
      <c r="O38" s="179"/>
    </row>
    <row r="39" spans="1:15" ht="13.8">
      <c r="A39" s="227" t="s">
        <v>237</v>
      </c>
      <c r="B39" s="222" t="s">
        <v>190</v>
      </c>
      <c r="C39" s="225"/>
      <c r="D39" s="225"/>
      <c r="E39" s="226"/>
      <c r="F39" s="226"/>
      <c r="G39" s="226"/>
      <c r="H39" s="225"/>
      <c r="I39" s="226"/>
      <c r="J39" s="225"/>
      <c r="K39" s="224">
        <v>35</v>
      </c>
      <c r="L39" s="181"/>
      <c r="M39" s="179"/>
      <c r="N39" s="179"/>
      <c r="O39" s="179"/>
    </row>
    <row r="40" spans="1:15" ht="13.8">
      <c r="A40" s="227" t="s">
        <v>238</v>
      </c>
      <c r="B40" s="228" t="s">
        <v>176</v>
      </c>
      <c r="C40" s="229"/>
      <c r="D40" s="229"/>
      <c r="E40" s="230"/>
      <c r="F40" s="230"/>
      <c r="G40" s="230"/>
      <c r="H40" s="229"/>
      <c r="I40" s="230"/>
      <c r="J40" s="229"/>
      <c r="K40" s="231">
        <v>36</v>
      </c>
      <c r="L40" s="181"/>
      <c r="M40" s="179"/>
      <c r="N40" s="179"/>
      <c r="O40" s="179"/>
    </row>
    <row r="41" spans="1:15" ht="13.8">
      <c r="A41" s="186"/>
      <c r="B41" s="187"/>
      <c r="C41" s="182"/>
      <c r="D41" s="182"/>
      <c r="E41" s="183"/>
      <c r="F41" s="183"/>
      <c r="G41" s="183"/>
      <c r="H41" s="182"/>
      <c r="I41" s="183"/>
      <c r="J41" s="182"/>
      <c r="K41" s="188"/>
      <c r="L41" s="181"/>
      <c r="M41" s="179"/>
      <c r="N41" s="179"/>
      <c r="O41" s="179"/>
    </row>
    <row r="42" spans="1:15">
      <c r="A42" s="179"/>
      <c r="B42" s="179"/>
      <c r="C42" s="179"/>
      <c r="D42" s="179"/>
      <c r="E42" s="179"/>
      <c r="F42" s="179"/>
      <c r="G42" s="179"/>
      <c r="H42" s="180"/>
      <c r="I42" s="179"/>
      <c r="J42" s="179"/>
      <c r="K42" s="179"/>
      <c r="L42" s="179"/>
      <c r="M42" s="179"/>
      <c r="N42" s="179"/>
      <c r="O42" s="179"/>
    </row>
  </sheetData>
  <sortState ref="B23:B36">
    <sortCondition ref="B23: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7"/>
  <dimension ref="A1:X39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>
      <c r="A1" s="89" t="s">
        <v>47</v>
      </c>
      <c r="M1" s="90" t="e">
        <f>Obsah!#REF!</f>
        <v>#REF!</v>
      </c>
    </row>
    <row r="2" spans="1:24" ht="7.5" customHeight="1"/>
    <row r="3" spans="1:24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4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4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4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4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>
      <c r="A18" s="28"/>
      <c r="B18" s="407"/>
      <c r="C18" s="407"/>
      <c r="D18" s="407"/>
      <c r="E18" s="407"/>
      <c r="F18" s="407"/>
      <c r="G18" s="408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</row>
    <row r="20" spans="1:15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</row>
    <row r="21" spans="1:15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</row>
    <row r="23" spans="1:15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8"/>
  <dimension ref="A1:U38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>
      <c r="A1" s="89" t="s">
        <v>48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1" ht="13.5" customHeight="1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1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1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1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>
      <c r="A18" s="49"/>
      <c r="B18" s="407"/>
      <c r="C18" s="407"/>
      <c r="D18" s="407"/>
      <c r="E18" s="407"/>
      <c r="F18" s="407"/>
      <c r="G18" s="408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9"/>
  <dimension ref="A1:X39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>
      <c r="A1" s="89" t="s">
        <v>49</v>
      </c>
      <c r="M1" s="90" t="e">
        <f>Obsah!#REF!</f>
        <v>#REF!</v>
      </c>
    </row>
    <row r="2" spans="1:24" ht="7.5" customHeight="1"/>
    <row r="3" spans="1:24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4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4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4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4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>
      <c r="A18" s="28"/>
      <c r="B18" s="407"/>
      <c r="C18" s="407"/>
      <c r="D18" s="407"/>
      <c r="E18" s="407"/>
      <c r="F18" s="407"/>
      <c r="G18" s="408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</row>
    <row r="20" spans="1:15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</row>
    <row r="21" spans="1:15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</row>
    <row r="23" spans="1:15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2"/>
  <dimension ref="A1:U38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>
      <c r="A1" s="89" t="s">
        <v>50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1" ht="13.5" customHeight="1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1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1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1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>
      <c r="A18" s="49"/>
      <c r="B18" s="407"/>
      <c r="C18" s="407"/>
      <c r="D18" s="407"/>
      <c r="E18" s="407"/>
      <c r="F18" s="407"/>
      <c r="G18" s="408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25"/>
  <dimension ref="A1:X39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>
      <c r="A1" s="89" t="s">
        <v>51</v>
      </c>
      <c r="M1" s="90" t="e">
        <f>Obsah!#REF!</f>
        <v>#REF!</v>
      </c>
    </row>
    <row r="2" spans="1:24" ht="7.5" customHeight="1"/>
    <row r="3" spans="1:24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4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4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4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4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>
      <c r="A18" s="28"/>
      <c r="B18" s="407"/>
      <c r="C18" s="407"/>
      <c r="D18" s="407"/>
      <c r="E18" s="407"/>
      <c r="F18" s="407"/>
      <c r="G18" s="408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</row>
    <row r="20" spans="1:15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</row>
    <row r="21" spans="1:15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</row>
    <row r="23" spans="1:15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6"/>
  <dimension ref="A1:U38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>
      <c r="A1" s="89" t="s">
        <v>52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1" ht="13.5" customHeight="1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1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1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1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>
      <c r="A18" s="49"/>
      <c r="B18" s="407"/>
      <c r="C18" s="407"/>
      <c r="D18" s="407"/>
      <c r="E18" s="407"/>
      <c r="F18" s="407"/>
      <c r="G18" s="408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7"/>
  <dimension ref="A1:X39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>
      <c r="A1" s="89" t="s">
        <v>53</v>
      </c>
      <c r="M1" s="90" t="e">
        <f>Obsah!#REF!</f>
        <v>#REF!</v>
      </c>
    </row>
    <row r="2" spans="1:24" ht="7.5" customHeight="1"/>
    <row r="3" spans="1:24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4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4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4" ht="12">
      <c r="A6" s="47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4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>
      <c r="A18" s="28"/>
      <c r="B18" s="407"/>
      <c r="C18" s="407"/>
      <c r="D18" s="407"/>
      <c r="E18" s="407"/>
      <c r="F18" s="407"/>
      <c r="G18" s="408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</row>
    <row r="20" spans="1:15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</row>
    <row r="21" spans="1:15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</row>
    <row r="23" spans="1:15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8"/>
  <dimension ref="A1:U38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>
      <c r="A1" s="89" t="s">
        <v>54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1" ht="13.5" customHeight="1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1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1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1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>
      <c r="A18" s="49"/>
      <c r="B18" s="407"/>
      <c r="C18" s="407"/>
      <c r="D18" s="407"/>
      <c r="E18" s="407"/>
      <c r="F18" s="407"/>
      <c r="G18" s="408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9"/>
  <dimension ref="A1:X39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4" ht="17.399999999999999">
      <c r="A1" s="89" t="s">
        <v>55</v>
      </c>
      <c r="M1" s="90" t="e">
        <f>Obsah!#REF!</f>
        <v>#REF!</v>
      </c>
    </row>
    <row r="2" spans="1:24" ht="7.5" customHeight="1"/>
    <row r="3" spans="1:24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4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4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4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4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>
      <c r="A18" s="28"/>
      <c r="B18" s="407"/>
      <c r="C18" s="407"/>
      <c r="D18" s="407"/>
      <c r="E18" s="407"/>
      <c r="F18" s="407"/>
      <c r="G18" s="408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</row>
    <row r="20" spans="1:15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</row>
    <row r="21" spans="1:15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</row>
    <row r="23" spans="1:15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30"/>
  <dimension ref="A1:U38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>
      <c r="A1" s="89" t="s">
        <v>56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98"/>
      <c r="O1" s="98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</row>
    <row r="3" spans="1:21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1" ht="13.5" customHeight="1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1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1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58"/>
    </row>
    <row r="7" spans="1:21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1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</row>
    <row r="16" spans="1:21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20" ht="12">
      <c r="A18" s="49"/>
      <c r="B18" s="407"/>
      <c r="C18" s="407"/>
      <c r="D18" s="407"/>
      <c r="E18" s="407"/>
      <c r="F18" s="407"/>
      <c r="G18" s="408"/>
      <c r="H18" s="7"/>
      <c r="I18" s="7"/>
      <c r="J18" s="7"/>
      <c r="K18" s="7"/>
      <c r="L18" s="7"/>
      <c r="M18" s="7"/>
      <c r="N18" s="101"/>
      <c r="O18" s="98"/>
      <c r="P18" s="59"/>
      <c r="Q18" s="38"/>
      <c r="R18" s="8"/>
      <c r="S18" s="8"/>
      <c r="T18" s="8"/>
    </row>
    <row r="19" spans="1:20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  <c r="P19" s="59"/>
      <c r="Q19" s="38"/>
      <c r="R19" s="8"/>
      <c r="S19" s="8"/>
      <c r="T19" s="8"/>
    </row>
    <row r="20" spans="1:20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  <c r="P20" s="59"/>
      <c r="Q20" s="38"/>
      <c r="R20" s="44"/>
      <c r="S20" s="44"/>
      <c r="T20" s="44"/>
    </row>
    <row r="21" spans="1:20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  <c r="P21" s="59"/>
      <c r="Q21" s="38"/>
      <c r="R21" s="8"/>
      <c r="S21" s="8"/>
      <c r="T21" s="8"/>
    </row>
    <row r="22" spans="1:20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  <c r="P22" s="59"/>
      <c r="Q22" s="38"/>
      <c r="R22" s="8"/>
      <c r="S22" s="8"/>
      <c r="T22" s="8"/>
    </row>
    <row r="23" spans="1:20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  <c r="P23" s="59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20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</row>
    <row r="29" spans="1:20">
      <c r="H29" s="98"/>
      <c r="I29" s="98"/>
      <c r="J29" s="98"/>
      <c r="K29" s="98"/>
      <c r="L29" s="98"/>
      <c r="M29" s="98"/>
    </row>
    <row r="30" spans="1:20">
      <c r="J30" s="103"/>
      <c r="K30" s="103"/>
      <c r="L30" s="103"/>
      <c r="M30" s="103"/>
    </row>
    <row r="31" spans="1:20">
      <c r="H31" s="103"/>
      <c r="I31" s="105"/>
      <c r="J31" s="103"/>
      <c r="K31" s="93"/>
      <c r="L31" s="93"/>
      <c r="M31" s="93"/>
    </row>
    <row r="32" spans="1:20" ht="12.75" customHeight="1">
      <c r="H32" s="103"/>
      <c r="I32" s="105"/>
      <c r="J32" s="103"/>
      <c r="K32" s="93"/>
      <c r="L32" s="93"/>
      <c r="M32" s="93"/>
    </row>
    <row r="33" spans="8:13">
      <c r="H33" s="103"/>
      <c r="I33" s="105"/>
      <c r="J33" s="103"/>
      <c r="K33" s="93"/>
      <c r="L33" s="93"/>
      <c r="M33" s="93"/>
    </row>
    <row r="34" spans="8:13" ht="13.5" customHeight="1">
      <c r="H34" s="103"/>
      <c r="I34" s="105"/>
      <c r="J34" s="103"/>
      <c r="K34" s="93"/>
      <c r="L34" s="93"/>
      <c r="M34" s="93"/>
    </row>
    <row r="35" spans="8:13" ht="12.7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8">
    <tabColor rgb="FF92D050"/>
  </sheetPr>
  <dimension ref="A1:I63"/>
  <sheetViews>
    <sheetView showGridLines="0" zoomScaleNormal="100" zoomScaleSheetLayoutView="100" zoomScalePageLayoutView="70" workbookViewId="0">
      <selection activeCell="L21" sqref="L21"/>
    </sheetView>
  </sheetViews>
  <sheetFormatPr defaultColWidth="9.109375" defaultRowHeight="13.2"/>
  <cols>
    <col min="1" max="8" width="11" style="148" customWidth="1"/>
    <col min="9" max="9" width="11.44140625" style="148" customWidth="1"/>
    <col min="10" max="16384" width="9.109375" style="148"/>
  </cols>
  <sheetData>
    <row r="1" spans="1:9" ht="21">
      <c r="A1" s="172" t="s">
        <v>198</v>
      </c>
      <c r="I1" s="149"/>
    </row>
    <row r="2" spans="1:9" s="151" customFormat="1" ht="6" customHeight="1">
      <c r="A2" s="150"/>
    </row>
    <row r="3" spans="1:9" ht="12.75" customHeight="1">
      <c r="A3" s="372" t="s">
        <v>333</v>
      </c>
      <c r="B3" s="372"/>
      <c r="C3" s="372"/>
      <c r="D3" s="372"/>
      <c r="E3" s="372"/>
      <c r="F3" s="372"/>
      <c r="G3" s="372"/>
      <c r="H3" s="372"/>
      <c r="I3" s="372"/>
    </row>
    <row r="4" spans="1:9" ht="12.75" customHeight="1">
      <c r="A4" s="372"/>
      <c r="B4" s="372"/>
      <c r="C4" s="372"/>
      <c r="D4" s="372"/>
      <c r="E4" s="372"/>
      <c r="F4" s="372"/>
      <c r="G4" s="372"/>
      <c r="H4" s="372"/>
      <c r="I4" s="372"/>
    </row>
    <row r="5" spans="1:9" ht="12.75" customHeight="1">
      <c r="A5" s="372"/>
      <c r="B5" s="372"/>
      <c r="C5" s="372"/>
      <c r="D5" s="372"/>
      <c r="E5" s="372"/>
      <c r="F5" s="372"/>
      <c r="G5" s="372"/>
      <c r="H5" s="372"/>
      <c r="I5" s="372"/>
    </row>
    <row r="6" spans="1:9" ht="12.75" customHeight="1">
      <c r="A6" s="372"/>
      <c r="B6" s="372"/>
      <c r="C6" s="372"/>
      <c r="D6" s="372"/>
      <c r="E6" s="372"/>
      <c r="F6" s="372"/>
      <c r="G6" s="372"/>
      <c r="H6" s="372"/>
      <c r="I6" s="372"/>
    </row>
    <row r="7" spans="1:9" ht="12.75" customHeight="1">
      <c r="A7" s="372"/>
      <c r="B7" s="372"/>
      <c r="C7" s="372"/>
      <c r="D7" s="372"/>
      <c r="E7" s="372"/>
      <c r="F7" s="372"/>
      <c r="G7" s="372"/>
      <c r="H7" s="372"/>
      <c r="I7" s="372"/>
    </row>
    <row r="8" spans="1:9" ht="12.75" customHeight="1">
      <c r="A8" s="372"/>
      <c r="B8" s="372"/>
      <c r="C8" s="372"/>
      <c r="D8" s="372"/>
      <c r="E8" s="372"/>
      <c r="F8" s="372"/>
      <c r="G8" s="372"/>
      <c r="H8" s="372"/>
      <c r="I8" s="372"/>
    </row>
    <row r="9" spans="1:9" ht="12.75" customHeight="1">
      <c r="A9" s="372"/>
      <c r="B9" s="372"/>
      <c r="C9" s="372"/>
      <c r="D9" s="372"/>
      <c r="E9" s="372"/>
      <c r="F9" s="372"/>
      <c r="G9" s="372"/>
      <c r="H9" s="372"/>
      <c r="I9" s="372"/>
    </row>
    <row r="10" spans="1:9" ht="12.75" customHeight="1">
      <c r="A10" s="372"/>
      <c r="B10" s="372"/>
      <c r="C10" s="372"/>
      <c r="D10" s="372"/>
      <c r="E10" s="372"/>
      <c r="F10" s="372"/>
      <c r="G10" s="372"/>
      <c r="H10" s="372"/>
      <c r="I10" s="372"/>
    </row>
    <row r="11" spans="1:9" ht="12.75" customHeight="1">
      <c r="A11" s="372"/>
      <c r="B11" s="372"/>
      <c r="C11" s="372"/>
      <c r="D11" s="372"/>
      <c r="E11" s="372"/>
      <c r="F11" s="372"/>
      <c r="G11" s="372"/>
      <c r="H11" s="372"/>
      <c r="I11" s="372"/>
    </row>
    <row r="12" spans="1:9" ht="12.75" customHeight="1">
      <c r="A12" s="372"/>
      <c r="B12" s="372"/>
      <c r="C12" s="372"/>
      <c r="D12" s="372"/>
      <c r="E12" s="372"/>
      <c r="F12" s="372"/>
      <c r="G12" s="372"/>
      <c r="H12" s="372"/>
      <c r="I12" s="372"/>
    </row>
    <row r="13" spans="1:9" ht="12.75" customHeight="1">
      <c r="A13" s="372"/>
      <c r="B13" s="372"/>
      <c r="C13" s="372"/>
      <c r="D13" s="372"/>
      <c r="E13" s="372"/>
      <c r="F13" s="372"/>
      <c r="G13" s="372"/>
      <c r="H13" s="372"/>
      <c r="I13" s="372"/>
    </row>
    <row r="14" spans="1:9" ht="12.75" customHeight="1">
      <c r="A14" s="372"/>
      <c r="B14" s="372"/>
      <c r="C14" s="372"/>
      <c r="D14" s="372"/>
      <c r="E14" s="372"/>
      <c r="F14" s="372"/>
      <c r="G14" s="372"/>
      <c r="H14" s="372"/>
      <c r="I14" s="372"/>
    </row>
    <row r="15" spans="1:9" ht="12.75" customHeight="1">
      <c r="A15" s="372"/>
      <c r="B15" s="372"/>
      <c r="C15" s="372"/>
      <c r="D15" s="372"/>
      <c r="E15" s="372"/>
      <c r="F15" s="372"/>
      <c r="G15" s="372"/>
      <c r="H15" s="372"/>
      <c r="I15" s="372"/>
    </row>
    <row r="16" spans="1:9" ht="12.75" customHeight="1">
      <c r="A16" s="372"/>
      <c r="B16" s="372"/>
      <c r="C16" s="372"/>
      <c r="D16" s="372"/>
      <c r="E16" s="372"/>
      <c r="F16" s="372"/>
      <c r="G16" s="372"/>
      <c r="H16" s="372"/>
      <c r="I16" s="372"/>
    </row>
    <row r="17" spans="1:9" ht="12.75" customHeight="1">
      <c r="A17" s="372"/>
      <c r="B17" s="372"/>
      <c r="C17" s="372"/>
      <c r="D17" s="372"/>
      <c r="E17" s="372"/>
      <c r="F17" s="372"/>
      <c r="G17" s="372"/>
      <c r="H17" s="372"/>
      <c r="I17" s="372"/>
    </row>
    <row r="18" spans="1:9" ht="12.75" customHeight="1">
      <c r="A18" s="372"/>
      <c r="B18" s="372"/>
      <c r="C18" s="372"/>
      <c r="D18" s="372"/>
      <c r="E18" s="372"/>
      <c r="F18" s="372"/>
      <c r="G18" s="372"/>
      <c r="H18" s="372"/>
      <c r="I18" s="372"/>
    </row>
    <row r="19" spans="1:9" ht="12.75" customHeight="1">
      <c r="A19" s="372"/>
      <c r="B19" s="372"/>
      <c r="C19" s="372"/>
      <c r="D19" s="372"/>
      <c r="E19" s="372"/>
      <c r="F19" s="372"/>
      <c r="G19" s="372"/>
      <c r="H19" s="372"/>
      <c r="I19" s="372"/>
    </row>
    <row r="20" spans="1:9" ht="12.75" customHeight="1">
      <c r="A20" s="372"/>
      <c r="B20" s="372"/>
      <c r="C20" s="372"/>
      <c r="D20" s="372"/>
      <c r="E20" s="372"/>
      <c r="F20" s="372"/>
      <c r="G20" s="372"/>
      <c r="H20" s="372"/>
      <c r="I20" s="372"/>
    </row>
    <row r="21" spans="1:9" ht="12.75" customHeight="1">
      <c r="A21" s="372"/>
      <c r="B21" s="372"/>
      <c r="C21" s="372"/>
      <c r="D21" s="372"/>
      <c r="E21" s="372"/>
      <c r="F21" s="372"/>
      <c r="G21" s="372"/>
      <c r="H21" s="372"/>
      <c r="I21" s="372"/>
    </row>
    <row r="22" spans="1:9" ht="12.75" customHeight="1">
      <c r="A22" s="372"/>
      <c r="B22" s="372"/>
      <c r="C22" s="372"/>
      <c r="D22" s="372"/>
      <c r="E22" s="372"/>
      <c r="F22" s="372"/>
      <c r="G22" s="372"/>
      <c r="H22" s="372"/>
      <c r="I22" s="372"/>
    </row>
    <row r="23" spans="1:9" ht="12.75" customHeight="1">
      <c r="A23" s="372"/>
      <c r="B23" s="372"/>
      <c r="C23" s="372"/>
      <c r="D23" s="372"/>
      <c r="E23" s="372"/>
      <c r="F23" s="372"/>
      <c r="G23" s="372"/>
      <c r="H23" s="372"/>
      <c r="I23" s="372"/>
    </row>
    <row r="24" spans="1:9" ht="12.75" customHeight="1">
      <c r="A24" s="372"/>
      <c r="B24" s="372"/>
      <c r="C24" s="372"/>
      <c r="D24" s="372"/>
      <c r="E24" s="372"/>
      <c r="F24" s="372"/>
      <c r="G24" s="372"/>
      <c r="H24" s="372"/>
      <c r="I24" s="372"/>
    </row>
    <row r="25" spans="1:9" ht="12.75" customHeight="1">
      <c r="A25" s="372"/>
      <c r="B25" s="372"/>
      <c r="C25" s="372"/>
      <c r="D25" s="372"/>
      <c r="E25" s="372"/>
      <c r="F25" s="372"/>
      <c r="G25" s="372"/>
      <c r="H25" s="372"/>
      <c r="I25" s="372"/>
    </row>
    <row r="26" spans="1:9" ht="12.75" customHeight="1">
      <c r="A26" s="372"/>
      <c r="B26" s="372"/>
      <c r="C26" s="372"/>
      <c r="D26" s="372"/>
      <c r="E26" s="372"/>
      <c r="F26" s="372"/>
      <c r="G26" s="372"/>
      <c r="H26" s="372"/>
      <c r="I26" s="372"/>
    </row>
    <row r="27" spans="1:9" ht="12.75" customHeight="1">
      <c r="A27" s="372"/>
      <c r="B27" s="372"/>
      <c r="C27" s="372"/>
      <c r="D27" s="372"/>
      <c r="E27" s="372"/>
      <c r="F27" s="372"/>
      <c r="G27" s="372"/>
      <c r="H27" s="372"/>
      <c r="I27" s="372"/>
    </row>
    <row r="28" spans="1:9" ht="12.75" customHeight="1">
      <c r="A28" s="372"/>
      <c r="B28" s="372"/>
      <c r="C28" s="372"/>
      <c r="D28" s="372"/>
      <c r="E28" s="372"/>
      <c r="F28" s="372"/>
      <c r="G28" s="372"/>
      <c r="H28" s="372"/>
      <c r="I28" s="372"/>
    </row>
    <row r="29" spans="1:9" ht="12.75" customHeight="1">
      <c r="A29" s="372"/>
      <c r="B29" s="372"/>
      <c r="C29" s="372"/>
      <c r="D29" s="372"/>
      <c r="E29" s="372"/>
      <c r="F29" s="372"/>
      <c r="G29" s="372"/>
      <c r="H29" s="372"/>
      <c r="I29" s="372"/>
    </row>
    <row r="30" spans="1:9" ht="12.75" customHeight="1">
      <c r="A30" s="372"/>
      <c r="B30" s="372"/>
      <c r="C30" s="372"/>
      <c r="D30" s="372"/>
      <c r="E30" s="372"/>
      <c r="F30" s="372"/>
      <c r="G30" s="372"/>
      <c r="H30" s="372"/>
      <c r="I30" s="372"/>
    </row>
    <row r="31" spans="1:9" ht="12.75" customHeight="1">
      <c r="A31" s="372"/>
      <c r="B31" s="372"/>
      <c r="C31" s="372"/>
      <c r="D31" s="372"/>
      <c r="E31" s="372"/>
      <c r="F31" s="372"/>
      <c r="G31" s="372"/>
      <c r="H31" s="372"/>
      <c r="I31" s="372"/>
    </row>
    <row r="32" spans="1:9" ht="12.75" customHeight="1">
      <c r="A32" s="372"/>
      <c r="B32" s="372"/>
      <c r="C32" s="372"/>
      <c r="D32" s="372"/>
      <c r="E32" s="372"/>
      <c r="F32" s="372"/>
      <c r="G32" s="372"/>
      <c r="H32" s="372"/>
      <c r="I32" s="372"/>
    </row>
    <row r="33" spans="1:9" ht="12.75" customHeight="1">
      <c r="A33" s="372"/>
      <c r="B33" s="372"/>
      <c r="C33" s="372"/>
      <c r="D33" s="372"/>
      <c r="E33" s="372"/>
      <c r="F33" s="372"/>
      <c r="G33" s="372"/>
      <c r="H33" s="372"/>
      <c r="I33" s="372"/>
    </row>
    <row r="34" spans="1:9" ht="12.75" customHeight="1">
      <c r="A34" s="372"/>
      <c r="B34" s="372"/>
      <c r="C34" s="372"/>
      <c r="D34" s="372"/>
      <c r="E34" s="372"/>
      <c r="F34" s="372"/>
      <c r="G34" s="372"/>
      <c r="H34" s="372"/>
      <c r="I34" s="372"/>
    </row>
    <row r="35" spans="1:9" ht="12.75" customHeight="1">
      <c r="A35" s="372"/>
      <c r="B35" s="372"/>
      <c r="C35" s="372"/>
      <c r="D35" s="372"/>
      <c r="E35" s="372"/>
      <c r="F35" s="372"/>
      <c r="G35" s="372"/>
      <c r="H35" s="372"/>
      <c r="I35" s="372"/>
    </row>
    <row r="36" spans="1:9" ht="12.75" customHeight="1">
      <c r="A36" s="372"/>
      <c r="B36" s="372"/>
      <c r="C36" s="372"/>
      <c r="D36" s="372"/>
      <c r="E36" s="372"/>
      <c r="F36" s="372"/>
      <c r="G36" s="372"/>
      <c r="H36" s="372"/>
      <c r="I36" s="372"/>
    </row>
    <row r="37" spans="1:9" ht="12.75" customHeight="1">
      <c r="A37" s="372"/>
      <c r="B37" s="372"/>
      <c r="C37" s="372"/>
      <c r="D37" s="372"/>
      <c r="E37" s="372"/>
      <c r="F37" s="372"/>
      <c r="G37" s="372"/>
      <c r="H37" s="372"/>
      <c r="I37" s="372"/>
    </row>
    <row r="38" spans="1:9" ht="12.75" customHeight="1">
      <c r="A38" s="372"/>
      <c r="B38" s="372"/>
      <c r="C38" s="372"/>
      <c r="D38" s="372"/>
      <c r="E38" s="372"/>
      <c r="F38" s="372"/>
      <c r="G38" s="372"/>
      <c r="H38" s="372"/>
      <c r="I38" s="372"/>
    </row>
    <row r="39" spans="1:9" ht="12.75" customHeight="1">
      <c r="A39" s="372"/>
      <c r="B39" s="372"/>
      <c r="C39" s="372"/>
      <c r="D39" s="372"/>
      <c r="E39" s="372"/>
      <c r="F39" s="372"/>
      <c r="G39" s="372"/>
      <c r="H39" s="372"/>
      <c r="I39" s="372"/>
    </row>
    <row r="40" spans="1:9" ht="12.75" customHeight="1">
      <c r="A40" s="372"/>
      <c r="B40" s="372"/>
      <c r="C40" s="372"/>
      <c r="D40" s="372"/>
      <c r="E40" s="372"/>
      <c r="F40" s="372"/>
      <c r="G40" s="372"/>
      <c r="H40" s="372"/>
      <c r="I40" s="372"/>
    </row>
    <row r="41" spans="1:9" ht="12.75" customHeight="1">
      <c r="A41" s="372"/>
      <c r="B41" s="372"/>
      <c r="C41" s="372"/>
      <c r="D41" s="372"/>
      <c r="E41" s="372"/>
      <c r="F41" s="372"/>
      <c r="G41" s="372"/>
      <c r="H41" s="372"/>
      <c r="I41" s="372"/>
    </row>
    <row r="42" spans="1:9" ht="12.75" customHeight="1">
      <c r="A42" s="372"/>
      <c r="B42" s="372"/>
      <c r="C42" s="372"/>
      <c r="D42" s="372"/>
      <c r="E42" s="372"/>
      <c r="F42" s="372"/>
      <c r="G42" s="372"/>
      <c r="H42" s="372"/>
      <c r="I42" s="372"/>
    </row>
    <row r="43" spans="1:9" ht="12.75" customHeight="1">
      <c r="A43" s="372"/>
      <c r="B43" s="372"/>
      <c r="C43" s="372"/>
      <c r="D43" s="372"/>
      <c r="E43" s="372"/>
      <c r="F43" s="372"/>
      <c r="G43" s="372"/>
      <c r="H43" s="372"/>
      <c r="I43" s="372"/>
    </row>
    <row r="44" spans="1:9" ht="12.75" customHeight="1">
      <c r="A44" s="372"/>
      <c r="B44" s="372"/>
      <c r="C44" s="372"/>
      <c r="D44" s="372"/>
      <c r="E44" s="372"/>
      <c r="F44" s="372"/>
      <c r="G44" s="372"/>
      <c r="H44" s="372"/>
      <c r="I44" s="372"/>
    </row>
    <row r="45" spans="1:9" ht="12.75" customHeight="1">
      <c r="A45" s="372"/>
      <c r="B45" s="372"/>
      <c r="C45" s="372"/>
      <c r="D45" s="372"/>
      <c r="E45" s="372"/>
      <c r="F45" s="372"/>
      <c r="G45" s="372"/>
      <c r="H45" s="372"/>
      <c r="I45" s="372"/>
    </row>
    <row r="46" spans="1:9" ht="12.75" customHeight="1">
      <c r="A46" s="372"/>
      <c r="B46" s="372"/>
      <c r="C46" s="372"/>
      <c r="D46" s="372"/>
      <c r="E46" s="372"/>
      <c r="F46" s="372"/>
      <c r="G46" s="372"/>
      <c r="H46" s="372"/>
      <c r="I46" s="372"/>
    </row>
    <row r="47" spans="1:9" ht="12.75" customHeight="1">
      <c r="A47" s="372"/>
      <c r="B47" s="372"/>
      <c r="C47" s="372"/>
      <c r="D47" s="372"/>
      <c r="E47" s="372"/>
      <c r="F47" s="372"/>
      <c r="G47" s="372"/>
      <c r="H47" s="372"/>
      <c r="I47" s="372"/>
    </row>
    <row r="48" spans="1:9" ht="12.75" customHeight="1">
      <c r="A48" s="372"/>
      <c r="B48" s="372"/>
      <c r="C48" s="372"/>
      <c r="D48" s="372"/>
      <c r="E48" s="372"/>
      <c r="F48" s="372"/>
      <c r="G48" s="372"/>
      <c r="H48" s="372"/>
      <c r="I48" s="372"/>
    </row>
    <row r="49" spans="1:9" ht="12.75" customHeight="1">
      <c r="A49" s="372"/>
      <c r="B49" s="372"/>
      <c r="C49" s="372"/>
      <c r="D49" s="372"/>
      <c r="E49" s="372"/>
      <c r="F49" s="372"/>
      <c r="G49" s="372"/>
      <c r="H49" s="372"/>
      <c r="I49" s="372"/>
    </row>
    <row r="50" spans="1:9" ht="12.75" customHeight="1">
      <c r="A50" s="372"/>
      <c r="B50" s="372"/>
      <c r="C50" s="372"/>
      <c r="D50" s="372"/>
      <c r="E50" s="372"/>
      <c r="F50" s="372"/>
      <c r="G50" s="372"/>
      <c r="H50" s="372"/>
      <c r="I50" s="372"/>
    </row>
    <row r="51" spans="1:9" ht="12.75" customHeight="1">
      <c r="A51" s="372"/>
      <c r="B51" s="372"/>
      <c r="C51" s="372"/>
      <c r="D51" s="372"/>
      <c r="E51" s="372"/>
      <c r="F51" s="372"/>
      <c r="G51" s="372"/>
      <c r="H51" s="372"/>
      <c r="I51" s="372"/>
    </row>
    <row r="52" spans="1:9" ht="12.75" customHeight="1">
      <c r="A52" s="372"/>
      <c r="B52" s="372"/>
      <c r="C52" s="372"/>
      <c r="D52" s="372"/>
      <c r="E52" s="372"/>
      <c r="F52" s="372"/>
      <c r="G52" s="372"/>
      <c r="H52" s="372"/>
      <c r="I52" s="372"/>
    </row>
    <row r="53" spans="1:9" ht="12.75" customHeight="1">
      <c r="A53" s="372"/>
      <c r="B53" s="372"/>
      <c r="C53" s="372"/>
      <c r="D53" s="372"/>
      <c r="E53" s="372"/>
      <c r="F53" s="372"/>
      <c r="G53" s="372"/>
      <c r="H53" s="372"/>
      <c r="I53" s="372"/>
    </row>
    <row r="54" spans="1:9" ht="12.75" customHeight="1">
      <c r="A54" s="372"/>
      <c r="B54" s="372"/>
      <c r="C54" s="372"/>
      <c r="D54" s="372"/>
      <c r="E54" s="372"/>
      <c r="F54" s="372"/>
      <c r="G54" s="372"/>
      <c r="H54" s="372"/>
      <c r="I54" s="372"/>
    </row>
    <row r="55" spans="1:9" ht="12.75" customHeight="1">
      <c r="A55" s="372"/>
      <c r="B55" s="372"/>
      <c r="C55" s="372"/>
      <c r="D55" s="372"/>
      <c r="E55" s="372"/>
      <c r="F55" s="372"/>
      <c r="G55" s="372"/>
      <c r="H55" s="372"/>
      <c r="I55" s="372"/>
    </row>
    <row r="56" spans="1:9" ht="12.75" customHeight="1">
      <c r="A56" s="372"/>
      <c r="B56" s="372"/>
      <c r="C56" s="372"/>
      <c r="D56" s="372"/>
      <c r="E56" s="372"/>
      <c r="F56" s="372"/>
      <c r="G56" s="372"/>
      <c r="H56" s="372"/>
      <c r="I56" s="372"/>
    </row>
    <row r="57" spans="1:9" ht="12.75" customHeight="1">
      <c r="A57" s="372"/>
      <c r="B57" s="372"/>
      <c r="C57" s="372"/>
      <c r="D57" s="372"/>
      <c r="E57" s="372"/>
      <c r="F57" s="372"/>
      <c r="G57" s="372"/>
      <c r="H57" s="372"/>
      <c r="I57" s="372"/>
    </row>
    <row r="58" spans="1:9" ht="12.75" customHeight="1">
      <c r="A58" s="372"/>
      <c r="B58" s="372"/>
      <c r="C58" s="372"/>
      <c r="D58" s="372"/>
      <c r="E58" s="372"/>
      <c r="F58" s="372"/>
      <c r="G58" s="372"/>
      <c r="H58" s="372"/>
      <c r="I58" s="372"/>
    </row>
    <row r="59" spans="1:9" ht="12.75" customHeight="1">
      <c r="A59" s="372"/>
      <c r="B59" s="372"/>
      <c r="C59" s="372"/>
      <c r="D59" s="372"/>
      <c r="E59" s="372"/>
      <c r="F59" s="372"/>
      <c r="G59" s="372"/>
      <c r="H59" s="372"/>
      <c r="I59" s="372"/>
    </row>
    <row r="60" spans="1:9" ht="12.75" customHeight="1">
      <c r="A60" s="372"/>
      <c r="B60" s="372"/>
      <c r="C60" s="372"/>
      <c r="D60" s="372"/>
      <c r="E60" s="372"/>
      <c r="F60" s="372"/>
      <c r="G60" s="372"/>
      <c r="H60" s="372"/>
      <c r="I60" s="372"/>
    </row>
    <row r="61" spans="1:9" ht="12.75" customHeight="1">
      <c r="A61" s="372"/>
      <c r="B61" s="372"/>
      <c r="C61" s="372"/>
      <c r="D61" s="372"/>
      <c r="E61" s="372"/>
      <c r="F61" s="372"/>
      <c r="G61" s="372"/>
      <c r="H61" s="372"/>
      <c r="I61" s="372"/>
    </row>
    <row r="62" spans="1:9" ht="12.75" customHeight="1">
      <c r="A62" s="372"/>
      <c r="B62" s="372"/>
      <c r="C62" s="372"/>
      <c r="D62" s="372"/>
      <c r="E62" s="372"/>
      <c r="F62" s="372"/>
      <c r="G62" s="372"/>
      <c r="H62" s="372"/>
      <c r="I62" s="372"/>
    </row>
    <row r="63" spans="1:9" ht="12.75" customHeight="1">
      <c r="A63" s="372"/>
      <c r="B63" s="372"/>
      <c r="C63" s="372"/>
      <c r="D63" s="372"/>
      <c r="E63" s="372"/>
      <c r="F63" s="372"/>
      <c r="G63" s="372"/>
      <c r="H63" s="372"/>
      <c r="I63" s="372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31"/>
  <dimension ref="A1:X39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customWidth="1"/>
    <col min="12" max="12" width="14.44140625" style="74" customWidth="1"/>
    <col min="13" max="13" width="8" style="74" customWidth="1"/>
    <col min="14" max="26" width="9.109375" style="74" customWidth="1"/>
    <col min="27" max="16384" width="9.109375" style="74"/>
  </cols>
  <sheetData>
    <row r="1" spans="1:24" ht="17.399999999999999">
      <c r="A1" s="89" t="s">
        <v>57</v>
      </c>
      <c r="M1" s="90" t="e">
        <f>Obsah!#REF!</f>
        <v>#REF!</v>
      </c>
    </row>
    <row r="2" spans="1:24" ht="7.5" customHeight="1"/>
    <row r="3" spans="1:24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9"/>
    </row>
    <row r="4" spans="1:24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39"/>
    </row>
    <row r="5" spans="1:24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58"/>
    </row>
    <row r="6" spans="1:24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32"/>
      <c r="N6" s="58"/>
    </row>
    <row r="7" spans="1:24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40"/>
    </row>
    <row r="8" spans="1:24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1"/>
    </row>
    <row r="9" spans="1:24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50"/>
      <c r="O9" s="104"/>
      <c r="X9" s="93"/>
    </row>
    <row r="10" spans="1:24">
      <c r="A10" s="26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50"/>
      <c r="O10" s="104"/>
      <c r="X10" s="93"/>
    </row>
    <row r="11" spans="1:24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50"/>
      <c r="O11" s="104"/>
      <c r="X11" s="93"/>
    </row>
    <row r="12" spans="1:24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50"/>
      <c r="O12" s="104"/>
      <c r="X12" s="93"/>
    </row>
    <row r="13" spans="1:24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50"/>
      <c r="O13" s="104"/>
      <c r="X13" s="93"/>
    </row>
    <row r="14" spans="1:24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50"/>
      <c r="O14" s="104"/>
      <c r="P14" s="17"/>
      <c r="Q14" s="38"/>
      <c r="R14" s="8"/>
      <c r="S14" s="8"/>
      <c r="T14" s="8"/>
      <c r="U14" s="8"/>
      <c r="X14" s="93"/>
    </row>
    <row r="15" spans="1:24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50"/>
      <c r="O15" s="104"/>
      <c r="P15" s="17"/>
      <c r="Q15" s="38"/>
      <c r="R15" s="8"/>
      <c r="S15" s="8"/>
      <c r="T15" s="8"/>
      <c r="U15" s="8"/>
      <c r="X15" s="93"/>
    </row>
    <row r="16" spans="1:24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50"/>
      <c r="O16" s="104"/>
      <c r="P16" s="17"/>
      <c r="Q16" s="38"/>
      <c r="R16" s="8"/>
      <c r="S16" s="8"/>
      <c r="T16" s="8"/>
      <c r="U16" s="8"/>
      <c r="X16" s="93"/>
    </row>
    <row r="17" spans="1:15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0"/>
      <c r="O17" s="99"/>
    </row>
    <row r="18" spans="1:15" ht="12">
      <c r="A18" s="28"/>
      <c r="B18" s="407"/>
      <c r="C18" s="407"/>
      <c r="D18" s="407"/>
      <c r="E18" s="407"/>
      <c r="F18" s="407"/>
      <c r="G18" s="408"/>
      <c r="H18" s="98"/>
      <c r="I18" s="98"/>
      <c r="J18" s="98"/>
      <c r="K18" s="98"/>
      <c r="L18" s="98"/>
      <c r="M18" s="98"/>
      <c r="N18" s="101"/>
      <c r="O18" s="98"/>
    </row>
    <row r="19" spans="1:15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1"/>
      <c r="O19" s="98"/>
    </row>
    <row r="20" spans="1:15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1"/>
      <c r="O20" s="98"/>
    </row>
    <row r="21" spans="1:15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1"/>
      <c r="O21" s="98"/>
    </row>
    <row r="22" spans="1:15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1"/>
      <c r="O22" s="98"/>
    </row>
    <row r="23" spans="1:15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1"/>
      <c r="O23" s="98"/>
    </row>
    <row r="24" spans="1:15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1"/>
      <c r="O24" s="102"/>
    </row>
    <row r="25" spans="1:15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1"/>
      <c r="O25" s="102"/>
    </row>
    <row r="26" spans="1:15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1"/>
      <c r="O26" s="102"/>
    </row>
    <row r="27" spans="1:15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1"/>
      <c r="O27" s="102"/>
    </row>
    <row r="28" spans="1:15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98"/>
      <c r="O28" s="98"/>
    </row>
    <row r="29" spans="1:15">
      <c r="A29" s="17"/>
      <c r="B29" s="17"/>
      <c r="C29" s="38"/>
      <c r="D29" s="8"/>
      <c r="E29" s="8"/>
      <c r="F29" s="8"/>
      <c r="G29" s="99"/>
      <c r="H29" s="98"/>
      <c r="I29" s="98"/>
      <c r="J29" s="98"/>
      <c r="K29" s="98"/>
      <c r="L29" s="98"/>
      <c r="M29" s="98"/>
      <c r="N29" s="98"/>
      <c r="O29" s="98"/>
    </row>
    <row r="30" spans="1:15">
      <c r="J30" s="103"/>
      <c r="K30" s="103"/>
      <c r="L30" s="103"/>
      <c r="M30" s="103"/>
    </row>
    <row r="31" spans="1:15">
      <c r="H31" s="103"/>
      <c r="I31" s="105"/>
      <c r="J31" s="103"/>
      <c r="K31" s="93"/>
      <c r="L31" s="93"/>
      <c r="M31" s="93"/>
    </row>
    <row r="32" spans="1:15">
      <c r="H32" s="103"/>
      <c r="I32" s="105"/>
      <c r="J32" s="103"/>
      <c r="K32" s="93"/>
      <c r="L32" s="93"/>
      <c r="M32" s="93"/>
    </row>
    <row r="33" spans="8:13" ht="12.75" customHeight="1">
      <c r="H33" s="103"/>
      <c r="I33" s="105"/>
      <c r="J33" s="103"/>
      <c r="K33" s="93"/>
      <c r="L33" s="93"/>
      <c r="M33" s="93"/>
    </row>
    <row r="34" spans="8:13">
      <c r="H34" s="103"/>
      <c r="I34" s="105"/>
      <c r="J34" s="103"/>
      <c r="K34" s="93"/>
      <c r="L34" s="93"/>
      <c r="M34" s="93"/>
    </row>
    <row r="35" spans="8:13" ht="13.5" customHeight="1">
      <c r="H35" s="103"/>
      <c r="I35" s="105"/>
      <c r="J35" s="103"/>
      <c r="K35" s="93"/>
      <c r="L35" s="93"/>
      <c r="M35" s="93"/>
    </row>
    <row r="36" spans="8:13" ht="12.75" customHeight="1">
      <c r="H36" s="103"/>
      <c r="I36" s="105"/>
      <c r="J36" s="103"/>
      <c r="K36" s="93"/>
      <c r="L36" s="93"/>
      <c r="M36" s="93"/>
    </row>
    <row r="37" spans="8:13" ht="12.75" customHeight="1">
      <c r="H37" s="103"/>
      <c r="I37" s="105"/>
      <c r="J37" s="103"/>
      <c r="K37" s="93"/>
      <c r="L37" s="93"/>
      <c r="M37" s="93"/>
    </row>
    <row r="38" spans="8:13" ht="12.75" customHeight="1">
      <c r="H38" s="103"/>
      <c r="I38" s="105"/>
      <c r="J38" s="103"/>
      <c r="K38" s="93"/>
      <c r="L38" s="93"/>
      <c r="M38" s="93"/>
    </row>
    <row r="39" spans="8:13" ht="12.75" customHeight="1"/>
  </sheetData>
  <mergeCells count="20"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2"/>
  <dimension ref="A1:U45"/>
  <sheetViews>
    <sheetView showGridLines="0" zoomScaleNormal="100" workbookViewId="0">
      <selection activeCell="B3" sqref="B3:M6"/>
    </sheetView>
  </sheetViews>
  <sheetFormatPr defaultColWidth="9.109375" defaultRowHeight="11.4"/>
  <cols>
    <col min="1" max="1" width="9.44140625" style="74" customWidth="1"/>
    <col min="2" max="2" width="14.44140625" style="74" customWidth="1"/>
    <col min="3" max="3" width="8" style="74" bestFit="1" customWidth="1"/>
    <col min="4" max="4" width="14.44140625" style="74" customWidth="1"/>
    <col min="5" max="5" width="8" style="74" bestFit="1" customWidth="1"/>
    <col min="6" max="6" width="14.44140625" style="74" customWidth="1"/>
    <col min="7" max="7" width="8" style="74" bestFit="1" customWidth="1"/>
    <col min="8" max="8" width="14.44140625" style="74" customWidth="1"/>
    <col min="9" max="9" width="8" style="74" bestFit="1" customWidth="1"/>
    <col min="10" max="10" width="14.44140625" style="74" customWidth="1"/>
    <col min="11" max="11" width="8" style="74" bestFit="1" customWidth="1"/>
    <col min="12" max="12" width="14.44140625" style="74" customWidth="1"/>
    <col min="13" max="13" width="8" style="74" bestFit="1" customWidth="1"/>
    <col min="14" max="26" width="9.109375" style="74" customWidth="1"/>
    <col min="27" max="16384" width="9.109375" style="74"/>
  </cols>
  <sheetData>
    <row r="1" spans="1:21" ht="17.399999999999999">
      <c r="A1" s="89" t="s">
        <v>58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0" t="e">
        <f>Obsah!#REF!</f>
        <v>#REF!</v>
      </c>
      <c r="N1" s="20"/>
      <c r="O1" s="20"/>
      <c r="P1" s="106"/>
    </row>
    <row r="2" spans="1:21" ht="7.5" customHeight="1">
      <c r="A2" s="89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20"/>
      <c r="O2" s="20"/>
      <c r="P2" s="106"/>
    </row>
    <row r="3" spans="1:21" ht="12">
      <c r="A3" s="27"/>
      <c r="B3" s="407"/>
      <c r="C3" s="407"/>
      <c r="D3" s="407"/>
      <c r="E3" s="407"/>
      <c r="F3" s="407"/>
      <c r="G3" s="408"/>
      <c r="H3" s="414"/>
      <c r="I3" s="407"/>
      <c r="J3" s="407"/>
      <c r="K3" s="407"/>
      <c r="L3" s="407"/>
      <c r="M3" s="407"/>
      <c r="N3" s="20"/>
      <c r="O3" s="106"/>
      <c r="P3" s="106"/>
    </row>
    <row r="4" spans="1:21" ht="13.5" customHeight="1">
      <c r="A4" s="27"/>
      <c r="B4" s="415"/>
      <c r="C4" s="416"/>
      <c r="D4" s="416"/>
      <c r="E4" s="416"/>
      <c r="F4" s="416"/>
      <c r="G4" s="417"/>
      <c r="H4" s="415"/>
      <c r="I4" s="416"/>
      <c r="J4" s="416"/>
      <c r="K4" s="416"/>
      <c r="L4" s="416"/>
      <c r="M4" s="416"/>
      <c r="N4" s="20"/>
      <c r="O4" s="106"/>
      <c r="P4" s="106"/>
    </row>
    <row r="5" spans="1:21" ht="12">
      <c r="A5" s="15"/>
      <c r="B5" s="413"/>
      <c r="C5" s="412"/>
      <c r="D5" s="413"/>
      <c r="E5" s="412"/>
      <c r="F5" s="413"/>
      <c r="G5" s="412"/>
      <c r="H5" s="413"/>
      <c r="I5" s="412"/>
      <c r="J5" s="413"/>
      <c r="K5" s="412"/>
      <c r="L5" s="413"/>
      <c r="M5" s="411"/>
      <c r="N5" s="20"/>
      <c r="O5" s="106"/>
      <c r="P5" s="106"/>
    </row>
    <row r="6" spans="1:21" ht="12">
      <c r="A6" s="13"/>
      <c r="B6" s="63"/>
      <c r="C6" s="31"/>
      <c r="D6" s="31"/>
      <c r="E6" s="31"/>
      <c r="F6" s="31"/>
      <c r="G6" s="31"/>
      <c r="H6" s="31"/>
      <c r="I6" s="31"/>
      <c r="J6" s="31"/>
      <c r="K6" s="31"/>
      <c r="L6" s="31"/>
      <c r="M6" s="48"/>
      <c r="N6" s="20"/>
      <c r="O6" s="106"/>
      <c r="P6" s="106"/>
    </row>
    <row r="7" spans="1:21" ht="12">
      <c r="A7" s="404"/>
      <c r="B7" s="402"/>
      <c r="C7" s="403"/>
      <c r="D7" s="403"/>
      <c r="E7" s="403"/>
      <c r="F7" s="403"/>
      <c r="G7" s="406"/>
      <c r="H7" s="402"/>
      <c r="I7" s="403"/>
      <c r="J7" s="403"/>
      <c r="K7" s="403"/>
      <c r="L7" s="403"/>
      <c r="M7" s="403"/>
      <c r="N7" s="20"/>
      <c r="O7" s="106"/>
      <c r="P7" s="106"/>
    </row>
    <row r="8" spans="1:21" ht="12">
      <c r="A8" s="405"/>
      <c r="B8" s="33"/>
      <c r="C8" s="45"/>
      <c r="D8" s="34"/>
      <c r="E8" s="45"/>
      <c r="F8" s="34"/>
      <c r="G8" s="45"/>
      <c r="H8" s="33"/>
      <c r="I8" s="45"/>
      <c r="J8" s="34"/>
      <c r="K8" s="45"/>
      <c r="L8" s="34"/>
      <c r="M8" s="45"/>
      <c r="N8" s="20"/>
      <c r="O8" s="106"/>
      <c r="P8" s="106"/>
    </row>
    <row r="9" spans="1:21">
      <c r="A9" s="35"/>
      <c r="B9" s="91"/>
      <c r="C9" s="92"/>
      <c r="D9" s="18"/>
      <c r="E9" s="92"/>
      <c r="F9" s="18"/>
      <c r="G9" s="92"/>
      <c r="H9" s="91"/>
      <c r="I9" s="92"/>
      <c r="J9" s="18"/>
      <c r="K9" s="92"/>
      <c r="L9" s="18"/>
      <c r="M9" s="92"/>
      <c r="N9" s="60"/>
      <c r="O9" s="107"/>
      <c r="P9" s="106"/>
    </row>
    <row r="10" spans="1:21">
      <c r="A10" s="35"/>
      <c r="B10" s="91"/>
      <c r="C10" s="92"/>
      <c r="D10" s="18"/>
      <c r="E10" s="92"/>
      <c r="F10" s="18"/>
      <c r="G10" s="92"/>
      <c r="H10" s="91"/>
      <c r="I10" s="92"/>
      <c r="J10" s="18"/>
      <c r="K10" s="92"/>
      <c r="L10" s="18"/>
      <c r="M10" s="92"/>
      <c r="N10" s="60"/>
      <c r="O10" s="107"/>
      <c r="P10" s="106"/>
    </row>
    <row r="11" spans="1:21">
      <c r="A11" s="26"/>
      <c r="B11" s="24"/>
      <c r="C11" s="92"/>
      <c r="D11" s="12"/>
      <c r="E11" s="92"/>
      <c r="F11" s="12"/>
      <c r="G11" s="92"/>
      <c r="H11" s="24"/>
      <c r="I11" s="92"/>
      <c r="J11" s="12"/>
      <c r="K11" s="92"/>
      <c r="L11" s="12"/>
      <c r="M11" s="92"/>
      <c r="N11" s="60"/>
      <c r="O11" s="107"/>
      <c r="P11" s="106"/>
    </row>
    <row r="12" spans="1:21">
      <c r="A12" s="26"/>
      <c r="B12" s="91"/>
      <c r="C12" s="92"/>
      <c r="D12" s="18"/>
      <c r="E12" s="92"/>
      <c r="F12" s="18"/>
      <c r="G12" s="92"/>
      <c r="H12" s="91"/>
      <c r="I12" s="92"/>
      <c r="J12" s="18"/>
      <c r="K12" s="92"/>
      <c r="L12" s="18"/>
      <c r="M12" s="92"/>
      <c r="N12" s="60"/>
      <c r="O12" s="107"/>
      <c r="P12" s="106"/>
    </row>
    <row r="13" spans="1:21">
      <c r="A13" s="26"/>
      <c r="B13" s="24"/>
      <c r="C13" s="92"/>
      <c r="D13" s="12"/>
      <c r="E13" s="92"/>
      <c r="F13" s="12"/>
      <c r="G13" s="92"/>
      <c r="H13" s="24"/>
      <c r="I13" s="92"/>
      <c r="J13" s="12"/>
      <c r="K13" s="92"/>
      <c r="L13" s="12"/>
      <c r="M13" s="92"/>
      <c r="N13" s="60"/>
      <c r="O13" s="107"/>
      <c r="P13" s="106"/>
    </row>
    <row r="14" spans="1:21">
      <c r="A14" s="26"/>
      <c r="B14" s="91"/>
      <c r="C14" s="92"/>
      <c r="D14" s="18"/>
      <c r="E14" s="92"/>
      <c r="F14" s="18"/>
      <c r="G14" s="92"/>
      <c r="H14" s="91"/>
      <c r="I14" s="92"/>
      <c r="J14" s="18"/>
      <c r="K14" s="92"/>
      <c r="L14" s="18"/>
      <c r="M14" s="92"/>
      <c r="N14" s="60"/>
      <c r="O14" s="107"/>
      <c r="P14" s="20"/>
      <c r="Q14" s="38"/>
      <c r="R14" s="8"/>
      <c r="S14" s="8"/>
      <c r="T14" s="8"/>
      <c r="U14" s="8"/>
    </row>
    <row r="15" spans="1:21">
      <c r="A15" s="26"/>
      <c r="B15" s="91"/>
      <c r="C15" s="92"/>
      <c r="D15" s="18"/>
      <c r="E15" s="94"/>
      <c r="F15" s="18"/>
      <c r="G15" s="94"/>
      <c r="H15" s="91"/>
      <c r="I15" s="94"/>
      <c r="J15" s="18"/>
      <c r="K15" s="94"/>
      <c r="L15" s="18"/>
      <c r="M15" s="94"/>
      <c r="N15" s="60"/>
      <c r="O15" s="107"/>
      <c r="P15" s="20"/>
      <c r="Q15" s="38"/>
      <c r="R15" s="8"/>
      <c r="S15" s="8"/>
      <c r="T15" s="8"/>
      <c r="U15" s="8"/>
    </row>
    <row r="16" spans="1:21" ht="12" thickBot="1">
      <c r="A16" s="14"/>
      <c r="B16" s="22"/>
      <c r="C16" s="95"/>
      <c r="D16" s="5"/>
      <c r="E16" s="96"/>
      <c r="F16" s="5"/>
      <c r="G16" s="96"/>
      <c r="H16" s="22"/>
      <c r="I16" s="97"/>
      <c r="J16" s="5"/>
      <c r="K16" s="97"/>
      <c r="L16" s="5"/>
      <c r="M16" s="97"/>
      <c r="N16" s="60"/>
      <c r="O16" s="107"/>
      <c r="P16" s="20"/>
      <c r="Q16" s="38"/>
      <c r="R16" s="8"/>
      <c r="S16" s="8"/>
      <c r="T16" s="8"/>
      <c r="U16" s="8"/>
    </row>
    <row r="17" spans="1:20">
      <c r="A17" s="16"/>
      <c r="B17" s="98"/>
      <c r="C17" s="98"/>
      <c r="D17" s="98"/>
      <c r="E17" s="98"/>
      <c r="F17" s="98"/>
      <c r="G17" s="98"/>
      <c r="H17" s="98"/>
      <c r="I17" s="98"/>
      <c r="J17" s="98"/>
      <c r="K17" s="98"/>
      <c r="L17" s="99"/>
      <c r="M17" s="99"/>
      <c r="N17" s="108"/>
      <c r="O17" s="106"/>
      <c r="P17" s="106"/>
    </row>
    <row r="18" spans="1:20" ht="12">
      <c r="A18" s="49"/>
      <c r="B18" s="407"/>
      <c r="C18" s="407"/>
      <c r="D18" s="407"/>
      <c r="E18" s="407"/>
      <c r="F18" s="407"/>
      <c r="G18" s="408"/>
      <c r="H18" s="7"/>
      <c r="I18" s="7"/>
      <c r="J18" s="7"/>
      <c r="K18" s="7"/>
      <c r="L18" s="7"/>
      <c r="M18" s="7"/>
      <c r="N18" s="109"/>
      <c r="O18" s="20"/>
      <c r="P18" s="61"/>
      <c r="Q18" s="38"/>
      <c r="R18" s="8"/>
      <c r="S18" s="8"/>
      <c r="T18" s="8"/>
    </row>
    <row r="19" spans="1:20">
      <c r="A19" s="36"/>
      <c r="B19" s="409"/>
      <c r="C19" s="410"/>
      <c r="D19" s="410"/>
      <c r="E19" s="410"/>
      <c r="F19" s="410"/>
      <c r="G19" s="410"/>
      <c r="H19" s="101"/>
      <c r="I19" s="102"/>
      <c r="J19" s="103"/>
      <c r="K19" s="50"/>
      <c r="L19" s="103"/>
      <c r="M19" s="104"/>
      <c r="N19" s="109"/>
      <c r="O19" s="20"/>
      <c r="P19" s="61"/>
      <c r="Q19" s="38"/>
      <c r="R19" s="8"/>
      <c r="S19" s="8"/>
      <c r="T19" s="8"/>
    </row>
    <row r="20" spans="1:20" ht="12">
      <c r="A20" s="37"/>
      <c r="B20" s="411"/>
      <c r="C20" s="412"/>
      <c r="D20" s="411"/>
      <c r="E20" s="412"/>
      <c r="F20" s="411"/>
      <c r="G20" s="412"/>
      <c r="H20" s="101"/>
      <c r="I20" s="102"/>
      <c r="J20" s="103"/>
      <c r="K20" s="50"/>
      <c r="L20" s="103"/>
      <c r="M20" s="104"/>
      <c r="N20" s="109"/>
      <c r="O20" s="20"/>
      <c r="P20" s="61"/>
      <c r="Q20" s="38"/>
      <c r="R20" s="44"/>
      <c r="S20" s="44"/>
      <c r="T20" s="44"/>
    </row>
    <row r="21" spans="1:20" ht="12">
      <c r="A21" s="62"/>
      <c r="B21" s="63"/>
      <c r="C21" s="31"/>
      <c r="D21" s="31"/>
      <c r="E21" s="31"/>
      <c r="F21" s="31"/>
      <c r="G21" s="48"/>
      <c r="H21" s="101"/>
      <c r="I21" s="102"/>
      <c r="J21" s="103"/>
      <c r="K21" s="50"/>
      <c r="L21" s="103"/>
      <c r="M21" s="104"/>
      <c r="N21" s="109"/>
      <c r="O21" s="20"/>
      <c r="P21" s="61"/>
      <c r="Q21" s="38"/>
      <c r="R21" s="8"/>
      <c r="S21" s="8"/>
      <c r="T21" s="8"/>
    </row>
    <row r="22" spans="1:20" ht="12">
      <c r="A22" s="400"/>
      <c r="B22" s="402"/>
      <c r="C22" s="403"/>
      <c r="D22" s="403"/>
      <c r="E22" s="403"/>
      <c r="F22" s="403"/>
      <c r="G22" s="403"/>
      <c r="H22" s="101"/>
      <c r="I22" s="102"/>
      <c r="J22" s="103"/>
      <c r="K22" s="50"/>
      <c r="L22" s="103"/>
      <c r="M22" s="104"/>
      <c r="N22" s="109"/>
      <c r="O22" s="20"/>
      <c r="P22" s="61"/>
      <c r="Q22" s="38"/>
      <c r="R22" s="8"/>
      <c r="S22" s="8"/>
      <c r="T22" s="8"/>
    </row>
    <row r="23" spans="1:20" ht="12">
      <c r="A23" s="401"/>
      <c r="B23" s="33"/>
      <c r="C23" s="46"/>
      <c r="D23" s="34"/>
      <c r="E23" s="46"/>
      <c r="F23" s="34"/>
      <c r="G23" s="46"/>
      <c r="H23" s="98"/>
      <c r="I23" s="98"/>
      <c r="J23" s="103"/>
      <c r="K23" s="50"/>
      <c r="L23" s="103"/>
      <c r="M23" s="104"/>
      <c r="N23" s="109"/>
      <c r="O23" s="20"/>
      <c r="P23" s="61"/>
      <c r="Q23" s="38"/>
      <c r="R23" s="41"/>
      <c r="S23" s="44"/>
      <c r="T23" s="44"/>
    </row>
    <row r="24" spans="1:20">
      <c r="A24" s="29"/>
      <c r="B24" s="56"/>
      <c r="C24" s="42"/>
      <c r="D24" s="19"/>
      <c r="E24" s="42"/>
      <c r="F24" s="19"/>
      <c r="G24" s="42"/>
      <c r="H24" s="98"/>
      <c r="I24" s="98"/>
      <c r="J24" s="103"/>
      <c r="K24" s="50"/>
      <c r="L24" s="103"/>
      <c r="M24" s="104"/>
      <c r="N24" s="109"/>
      <c r="O24" s="60"/>
      <c r="P24" s="106"/>
      <c r="T24" s="99"/>
    </row>
    <row r="25" spans="1:20">
      <c r="A25" s="29"/>
      <c r="B25" s="56"/>
      <c r="C25" s="42"/>
      <c r="D25" s="19"/>
      <c r="E25" s="42"/>
      <c r="F25" s="19"/>
      <c r="G25" s="42"/>
      <c r="H25" s="98"/>
      <c r="I25" s="98"/>
      <c r="J25" s="103"/>
      <c r="K25" s="50"/>
      <c r="L25" s="103"/>
      <c r="M25" s="104"/>
      <c r="N25" s="109"/>
      <c r="O25" s="60"/>
      <c r="P25" s="106"/>
    </row>
    <row r="26" spans="1:20">
      <c r="A26" s="29"/>
      <c r="B26" s="56"/>
      <c r="C26" s="42"/>
      <c r="D26" s="19"/>
      <c r="E26" s="42"/>
      <c r="F26" s="19"/>
      <c r="G26" s="42"/>
      <c r="H26" s="98"/>
      <c r="I26" s="98"/>
      <c r="J26" s="103"/>
      <c r="K26" s="50"/>
      <c r="L26" s="103"/>
      <c r="M26" s="104"/>
      <c r="N26" s="109"/>
      <c r="O26" s="60"/>
      <c r="P26" s="106"/>
    </row>
    <row r="27" spans="1:20" ht="12" thickBot="1">
      <c r="A27" s="30"/>
      <c r="B27" s="57"/>
      <c r="C27" s="43"/>
      <c r="D27" s="21"/>
      <c r="E27" s="43"/>
      <c r="F27" s="21"/>
      <c r="G27" s="43"/>
      <c r="H27" s="98"/>
      <c r="I27" s="98"/>
      <c r="J27" s="98"/>
      <c r="K27" s="98"/>
      <c r="L27" s="98"/>
      <c r="M27" s="98"/>
      <c r="N27" s="109"/>
      <c r="O27" s="60"/>
      <c r="P27" s="106"/>
    </row>
    <row r="28" spans="1:20">
      <c r="A28" s="17"/>
      <c r="B28" s="17"/>
      <c r="C28" s="38"/>
      <c r="D28" s="8"/>
      <c r="E28" s="8"/>
      <c r="F28" s="8"/>
      <c r="G28" s="99"/>
      <c r="H28" s="98"/>
      <c r="I28" s="98"/>
      <c r="J28" s="98"/>
      <c r="K28" s="98"/>
      <c r="L28" s="98"/>
      <c r="M28" s="98"/>
      <c r="N28" s="106"/>
      <c r="O28" s="106"/>
      <c r="P28" s="106"/>
    </row>
    <row r="29" spans="1:20">
      <c r="H29" s="98"/>
      <c r="I29" s="98"/>
      <c r="J29" s="98"/>
      <c r="K29" s="98"/>
      <c r="L29" s="98"/>
      <c r="M29" s="98"/>
      <c r="N29" s="106"/>
      <c r="O29" s="106"/>
      <c r="P29" s="106"/>
    </row>
    <row r="30" spans="1:20">
      <c r="J30" s="103"/>
      <c r="K30" s="103"/>
      <c r="L30" s="103"/>
      <c r="M30" s="103"/>
      <c r="N30" s="106"/>
      <c r="O30" s="106"/>
      <c r="P30" s="106"/>
    </row>
    <row r="31" spans="1:20">
      <c r="H31" s="103"/>
      <c r="I31" s="105"/>
      <c r="J31" s="103"/>
      <c r="K31" s="93"/>
      <c r="L31" s="93"/>
      <c r="M31" s="93"/>
      <c r="N31" s="106"/>
      <c r="O31" s="106"/>
      <c r="P31" s="106"/>
    </row>
    <row r="32" spans="1:20" ht="12.75" customHeight="1">
      <c r="H32" s="103"/>
      <c r="I32" s="105"/>
      <c r="J32" s="103"/>
      <c r="K32" s="93"/>
      <c r="L32" s="93"/>
      <c r="M32" s="93"/>
      <c r="N32" s="106"/>
      <c r="O32" s="106"/>
      <c r="P32" s="106"/>
    </row>
    <row r="33" spans="8:16">
      <c r="H33" s="103"/>
      <c r="I33" s="105"/>
      <c r="J33" s="103"/>
      <c r="K33" s="93"/>
      <c r="L33" s="93"/>
      <c r="M33" s="93"/>
      <c r="N33" s="106"/>
      <c r="O33" s="106"/>
      <c r="P33" s="106"/>
    </row>
    <row r="34" spans="8:16" ht="13.5" customHeight="1">
      <c r="H34" s="103"/>
      <c r="I34" s="105"/>
      <c r="J34" s="103"/>
      <c r="K34" s="93"/>
      <c r="L34" s="93"/>
      <c r="M34" s="93"/>
      <c r="N34" s="106"/>
      <c r="O34" s="106"/>
      <c r="P34" s="106"/>
    </row>
    <row r="35" spans="8:16" ht="12.75" customHeight="1">
      <c r="H35" s="103"/>
      <c r="I35" s="105"/>
      <c r="J35" s="103"/>
      <c r="K35" s="93"/>
      <c r="L35" s="93"/>
      <c r="M35" s="93"/>
      <c r="N35" s="106"/>
      <c r="O35" s="106"/>
      <c r="P35" s="106"/>
    </row>
    <row r="36" spans="8:16" ht="12.75" customHeight="1">
      <c r="H36" s="103"/>
      <c r="I36" s="105"/>
      <c r="J36" s="103"/>
      <c r="K36" s="93"/>
      <c r="L36" s="93"/>
      <c r="M36" s="93"/>
      <c r="N36" s="106"/>
      <c r="O36" s="106"/>
      <c r="P36" s="106"/>
    </row>
    <row r="37" spans="8:16" ht="12.75" customHeight="1">
      <c r="H37" s="103"/>
      <c r="I37" s="105"/>
      <c r="J37" s="103"/>
      <c r="K37" s="93"/>
      <c r="L37" s="93"/>
      <c r="M37" s="93"/>
      <c r="N37" s="106"/>
      <c r="O37" s="106"/>
      <c r="P37" s="106"/>
    </row>
    <row r="38" spans="8:16" ht="12.75" customHeight="1">
      <c r="H38" s="103"/>
      <c r="I38" s="105"/>
      <c r="J38" s="103"/>
      <c r="K38" s="93"/>
      <c r="L38" s="93"/>
      <c r="M38" s="93"/>
      <c r="N38" s="106"/>
      <c r="O38" s="106"/>
      <c r="P38" s="106"/>
    </row>
    <row r="39" spans="8:16">
      <c r="N39" s="106"/>
      <c r="O39" s="106"/>
      <c r="P39" s="106"/>
    </row>
    <row r="40" spans="8:16">
      <c r="N40" s="106"/>
      <c r="O40" s="106"/>
      <c r="P40" s="106"/>
    </row>
    <row r="41" spans="8:16">
      <c r="N41" s="106"/>
      <c r="O41" s="106"/>
      <c r="P41" s="106"/>
    </row>
    <row r="42" spans="8:16">
      <c r="N42" s="106"/>
      <c r="O42" s="106"/>
      <c r="P42" s="106"/>
    </row>
    <row r="43" spans="8:16">
      <c r="N43" s="106"/>
      <c r="O43" s="106"/>
      <c r="P43" s="106"/>
    </row>
    <row r="44" spans="8:16">
      <c r="N44" s="106"/>
      <c r="O44" s="106"/>
      <c r="P44" s="106"/>
    </row>
    <row r="45" spans="8:16">
      <c r="N45" s="106"/>
      <c r="O45" s="106"/>
      <c r="P45" s="106"/>
    </row>
  </sheetData>
  <mergeCells count="20"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/>
  <dimension ref="A1:O41"/>
  <sheetViews>
    <sheetView showGridLines="0" zoomScaleNormal="100" zoomScaleSheetLayoutView="100" workbookViewId="0">
      <selection activeCell="L35" sqref="L35"/>
    </sheetView>
  </sheetViews>
  <sheetFormatPr defaultColWidth="9.109375" defaultRowHeight="11.4"/>
  <cols>
    <col min="1" max="1" width="31.10937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261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1546.9062599999993</v>
      </c>
      <c r="C7" s="323">
        <v>4.0259121418601294E-2</v>
      </c>
      <c r="D7" s="280">
        <v>1544.9916599999995</v>
      </c>
      <c r="E7" s="323">
        <v>4.0302388696526421E-2</v>
      </c>
      <c r="F7" s="280">
        <v>1498.4196599999996</v>
      </c>
      <c r="G7" s="323">
        <v>3.9145914943515062E-2</v>
      </c>
      <c r="H7" s="195">
        <v>1498.4196599999996</v>
      </c>
      <c r="I7" s="201">
        <v>3.9145914943515062E-2</v>
      </c>
      <c r="J7" s="111"/>
      <c r="O7" s="60"/>
    </row>
    <row r="8" spans="1:15" ht="12">
      <c r="A8" s="167" t="s">
        <v>312</v>
      </c>
      <c r="B8" s="280">
        <v>480078.22999999992</v>
      </c>
      <c r="C8" s="323">
        <v>4.7580024000432576E-2</v>
      </c>
      <c r="D8" s="280">
        <v>394215.47200000013</v>
      </c>
      <c r="E8" s="323">
        <v>4.3616354113153483E-2</v>
      </c>
      <c r="F8" s="280">
        <v>266274.60700000013</v>
      </c>
      <c r="G8" s="323">
        <v>3.9203890044817558E-2</v>
      </c>
      <c r="H8" s="195">
        <v>1140568.3090000001</v>
      </c>
      <c r="I8" s="201">
        <v>4.4003057107791226E-2</v>
      </c>
      <c r="J8" s="111"/>
      <c r="O8" s="60"/>
    </row>
    <row r="9" spans="1:15" ht="12">
      <c r="A9" s="167" t="s">
        <v>313</v>
      </c>
      <c r="B9" s="280">
        <v>336320.87699999998</v>
      </c>
      <c r="C9" s="323">
        <v>6.2737540084260288E-2</v>
      </c>
      <c r="D9" s="280">
        <v>274462.44400000002</v>
      </c>
      <c r="E9" s="323">
        <v>6.2228739380008377E-2</v>
      </c>
      <c r="F9" s="280">
        <v>174916.658</v>
      </c>
      <c r="G9" s="323">
        <v>6.5701456617479281E-2</v>
      </c>
      <c r="H9" s="195">
        <v>785699.97900000005</v>
      </c>
      <c r="I9" s="202">
        <v>6.319169134477276E-2</v>
      </c>
      <c r="J9" s="101"/>
      <c r="O9" s="104"/>
    </row>
    <row r="10" spans="1:15">
      <c r="A10" s="170" t="s">
        <v>40</v>
      </c>
      <c r="B10" s="282">
        <v>33144.490000000005</v>
      </c>
      <c r="C10" s="324">
        <v>4.2357803913500858E-2</v>
      </c>
      <c r="D10" s="282">
        <v>27144.57</v>
      </c>
      <c r="E10" s="324">
        <v>3.7028521830008529E-2</v>
      </c>
      <c r="F10" s="282">
        <v>17817.7</v>
      </c>
      <c r="G10" s="324">
        <v>3.6775530971767154E-2</v>
      </c>
      <c r="H10" s="196">
        <v>78106.760000000009</v>
      </c>
      <c r="I10" s="203">
        <v>3.9052225830991681E-2</v>
      </c>
      <c r="J10" s="101"/>
      <c r="O10" s="127"/>
    </row>
    <row r="11" spans="1:15">
      <c r="A11" s="170" t="s">
        <v>39</v>
      </c>
      <c r="B11" s="282">
        <v>4822.9790000000003</v>
      </c>
      <c r="C11" s="324">
        <v>0.1119874014437498</v>
      </c>
      <c r="D11" s="282">
        <v>4425.2280000000001</v>
      </c>
      <c r="E11" s="324">
        <v>0.10524803900897847</v>
      </c>
      <c r="F11" s="282">
        <v>2378.163</v>
      </c>
      <c r="G11" s="324">
        <v>8.7538033459984843E-2</v>
      </c>
      <c r="H11" s="196">
        <v>11626.37</v>
      </c>
      <c r="I11" s="203">
        <v>0.10354795057597894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387.5</v>
      </c>
      <c r="C13" s="324">
        <v>5.7314990169924529E-2</v>
      </c>
      <c r="D13" s="282">
        <v>343.7</v>
      </c>
      <c r="E13" s="324">
        <v>8.1298351467178606E-2</v>
      </c>
      <c r="F13" s="282">
        <v>575.5</v>
      </c>
      <c r="G13" s="324">
        <v>0.10577863830267469</v>
      </c>
      <c r="H13" s="196">
        <v>1306.7</v>
      </c>
      <c r="I13" s="203">
        <v>7.9535561501769214E-2</v>
      </c>
      <c r="J13" s="101"/>
      <c r="O13" s="127"/>
    </row>
    <row r="14" spans="1:15">
      <c r="A14" s="170" t="s">
        <v>61</v>
      </c>
      <c r="B14" s="282">
        <v>2.0310000000000001</v>
      </c>
      <c r="C14" s="324">
        <v>5.6920874939148482E-4</v>
      </c>
      <c r="D14" s="282">
        <v>8.0039999999999996</v>
      </c>
      <c r="E14" s="324">
        <v>2.0883973402939615E-3</v>
      </c>
      <c r="F14" s="282">
        <v>25</v>
      </c>
      <c r="G14" s="324">
        <v>5.2135577526646491E-3</v>
      </c>
      <c r="H14" s="196">
        <v>35.034999999999997</v>
      </c>
      <c r="I14" s="203">
        <v>2.8726855448611643E-3</v>
      </c>
      <c r="J14" s="101"/>
      <c r="O14" s="127"/>
    </row>
    <row r="15" spans="1:15">
      <c r="A15" s="170" t="s">
        <v>62</v>
      </c>
      <c r="B15" s="282">
        <v>17.515999999999998</v>
      </c>
      <c r="C15" s="324">
        <v>6.5315315315315314E-2</v>
      </c>
      <c r="D15" s="282">
        <v>2.8359999999999999</v>
      </c>
      <c r="E15" s="324">
        <v>3.4661875603466188E-2</v>
      </c>
      <c r="F15" s="282">
        <v>15.128</v>
      </c>
      <c r="G15" s="324">
        <v>0.15282660524508024</v>
      </c>
      <c r="H15" s="196">
        <v>35.479999999999997</v>
      </c>
      <c r="I15" s="203">
        <v>7.9023036506950167E-2</v>
      </c>
      <c r="J15" s="101"/>
      <c r="O15" s="127"/>
    </row>
    <row r="16" spans="1:15">
      <c r="A16" s="170" t="s">
        <v>37</v>
      </c>
      <c r="B16" s="282">
        <v>209.33199999999999</v>
      </c>
      <c r="C16" s="324">
        <v>9.2144758956768177E-5</v>
      </c>
      <c r="D16" s="282">
        <v>203.476</v>
      </c>
      <c r="E16" s="324">
        <v>1.2021175152688229E-4</v>
      </c>
      <c r="F16" s="282">
        <v>155.54</v>
      </c>
      <c r="G16" s="324">
        <v>1.9439738342171768E-4</v>
      </c>
      <c r="H16" s="196">
        <v>568.34799999999996</v>
      </c>
      <c r="I16" s="203">
        <v>1.1928723147759927E-4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5371.5</v>
      </c>
      <c r="C19" s="324">
        <v>5.1664557699832137E-2</v>
      </c>
      <c r="D19" s="282">
        <v>4198.0600000000004</v>
      </c>
      <c r="E19" s="324">
        <v>3.3446322872753648E-2</v>
      </c>
      <c r="F19" s="282">
        <v>1536.23</v>
      </c>
      <c r="G19" s="324">
        <v>1.2076722465113265E-2</v>
      </c>
      <c r="H19" s="196">
        <v>11105.79</v>
      </c>
      <c r="I19" s="203">
        <v>3.1135607385855607E-2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110171</v>
      </c>
      <c r="C21" s="324">
        <v>0.35427484708300916</v>
      </c>
      <c r="D21" s="282">
        <v>120908</v>
      </c>
      <c r="E21" s="324">
        <v>0.42828680090237498</v>
      </c>
      <c r="F21" s="282">
        <v>95149</v>
      </c>
      <c r="G21" s="324">
        <v>0.47483707115879331</v>
      </c>
      <c r="H21" s="196">
        <v>326228</v>
      </c>
      <c r="I21" s="203">
        <v>0.41104010727614076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282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3.2069999999999999</v>
      </c>
      <c r="C24" s="324">
        <v>4.9039809101036229E-4</v>
      </c>
      <c r="D24" s="282">
        <v>17.722000000000001</v>
      </c>
      <c r="E24" s="324">
        <v>5.4425420559369997E-3</v>
      </c>
      <c r="F24" s="282">
        <v>3.0390000000000001</v>
      </c>
      <c r="G24" s="324">
        <v>4.8286558080435347E-4</v>
      </c>
      <c r="H24" s="196">
        <v>23.968000000000004</v>
      </c>
      <c r="I24" s="203">
        <v>1.4896707851182838E-3</v>
      </c>
      <c r="J24" s="101"/>
      <c r="O24" s="127"/>
    </row>
    <row r="25" spans="1:15">
      <c r="A25" s="170" t="s">
        <v>30</v>
      </c>
      <c r="B25" s="282">
        <v>182191.32200000001</v>
      </c>
      <c r="C25" s="324">
        <v>0.14389112679426574</v>
      </c>
      <c r="D25" s="282">
        <v>117210.848</v>
      </c>
      <c r="E25" s="324">
        <v>0.1139839421933798</v>
      </c>
      <c r="F25" s="282">
        <v>57261.357999999986</v>
      </c>
      <c r="G25" s="324">
        <v>7.708556871918E-2</v>
      </c>
      <c r="H25" s="196">
        <v>356663.52800000005</v>
      </c>
      <c r="I25" s="203">
        <v>0.11742730107567986</v>
      </c>
      <c r="J25" s="101"/>
      <c r="O25" s="98"/>
    </row>
    <row r="26" spans="1:15" ht="13.5" customHeight="1">
      <c r="A26" s="168" t="s">
        <v>315</v>
      </c>
      <c r="B26" s="280">
        <v>285674.76799999998</v>
      </c>
      <c r="C26" s="323">
        <v>6.0877940584911833E-2</v>
      </c>
      <c r="D26" s="280">
        <v>218336.84600000002</v>
      </c>
      <c r="E26" s="323">
        <v>5.8633326004428735E-2</v>
      </c>
      <c r="F26" s="280">
        <v>117155.33100000002</v>
      </c>
      <c r="G26" s="323">
        <v>5.5544311603763073E-2</v>
      </c>
      <c r="H26" s="195">
        <v>621166.94500000007</v>
      </c>
      <c r="I26" s="202">
        <v>5.9015026827814759E-2</v>
      </c>
      <c r="J26" s="10"/>
      <c r="O26" s="78"/>
    </row>
    <row r="27" spans="1:15" ht="12.75" customHeight="1">
      <c r="A27" s="170" t="s">
        <v>26</v>
      </c>
      <c r="B27" s="282">
        <v>28969.690000000002</v>
      </c>
      <c r="C27" s="324">
        <v>2.6972376435276883E-2</v>
      </c>
      <c r="D27" s="282">
        <v>21116.735000000004</v>
      </c>
      <c r="E27" s="324">
        <v>2.2838808647076353E-2</v>
      </c>
      <c r="F27" s="282">
        <v>14074.119000000001</v>
      </c>
      <c r="G27" s="324">
        <v>1.8241290053355667E-2</v>
      </c>
      <c r="H27" s="196">
        <v>64160.544000000002</v>
      </c>
      <c r="I27" s="203">
        <v>2.3160962553442924E-2</v>
      </c>
      <c r="J27" s="101"/>
      <c r="O27" s="78"/>
    </row>
    <row r="28" spans="1:15" ht="12.75" customHeight="1">
      <c r="A28" s="170" t="s">
        <v>0</v>
      </c>
      <c r="B28" s="282">
        <v>265.57000000000005</v>
      </c>
      <c r="C28" s="324">
        <v>2.2843006904210033E-3</v>
      </c>
      <c r="D28" s="282">
        <v>170.04</v>
      </c>
      <c r="E28" s="324">
        <v>1.7691305263441107E-3</v>
      </c>
      <c r="F28" s="282">
        <v>18.25</v>
      </c>
      <c r="G28" s="324">
        <v>3.3059128542894728E-4</v>
      </c>
      <c r="H28" s="196">
        <v>453.86</v>
      </c>
      <c r="I28" s="203">
        <v>1.6961789255071635E-3</v>
      </c>
      <c r="J28" s="101"/>
      <c r="O28" s="78"/>
    </row>
    <row r="29" spans="1:15" ht="12.75" customHeight="1">
      <c r="A29" s="170" t="s">
        <v>1</v>
      </c>
      <c r="B29" s="282">
        <v>39</v>
      </c>
      <c r="C29" s="324">
        <v>8.269043113327809E-4</v>
      </c>
      <c r="D29" s="282">
        <v>12</v>
      </c>
      <c r="E29" s="324">
        <v>5.5081174044208537E-4</v>
      </c>
      <c r="F29" s="282">
        <v>9</v>
      </c>
      <c r="G29" s="324">
        <v>9.0680438808688759E-4</v>
      </c>
      <c r="H29" s="196">
        <v>60</v>
      </c>
      <c r="I29" s="203">
        <v>7.6069873322868499E-4</v>
      </c>
      <c r="J29" s="101"/>
      <c r="O29" s="78"/>
    </row>
    <row r="30" spans="1:15" ht="12.75" customHeight="1">
      <c r="A30" s="170" t="s">
        <v>2</v>
      </c>
      <c r="B30" s="282">
        <v>47.29</v>
      </c>
      <c r="C30" s="324">
        <v>3.6847028808002901E-3</v>
      </c>
      <c r="D30" s="282">
        <v>4.87</v>
      </c>
      <c r="E30" s="324">
        <v>6.0836444903042712E-4</v>
      </c>
      <c r="F30" s="282">
        <v>2.87</v>
      </c>
      <c r="G30" s="324">
        <v>7.7629818289422898E-4</v>
      </c>
      <c r="H30" s="196">
        <v>55.029999999999994</v>
      </c>
      <c r="I30" s="203">
        <v>2.2428044715073559E-3</v>
      </c>
      <c r="J30" s="101"/>
    </row>
    <row r="31" spans="1:15">
      <c r="A31" s="170" t="s">
        <v>6</v>
      </c>
      <c r="B31" s="282">
        <v>3713.07</v>
      </c>
      <c r="C31" s="324">
        <v>8.8194004911170992E-2</v>
      </c>
      <c r="D31" s="282">
        <v>3509.2160000000003</v>
      </c>
      <c r="E31" s="324">
        <v>0.11144500564018661</v>
      </c>
      <c r="F31" s="282">
        <v>1869.472</v>
      </c>
      <c r="G31" s="324">
        <v>9.5064891214031666E-2</v>
      </c>
      <c r="H31" s="196">
        <v>9091.7579999999998</v>
      </c>
      <c r="I31" s="203">
        <v>9.7493830364648315E-2</v>
      </c>
      <c r="J31" s="101"/>
    </row>
    <row r="32" spans="1:15">
      <c r="A32" s="170" t="s">
        <v>25</v>
      </c>
      <c r="B32" s="282">
        <v>159368.97999999998</v>
      </c>
      <c r="C32" s="324">
        <v>7.568231618239088E-2</v>
      </c>
      <c r="D32" s="282">
        <v>127325.84800000001</v>
      </c>
      <c r="E32" s="324">
        <v>7.282745580813374E-2</v>
      </c>
      <c r="F32" s="282">
        <v>67616.000000000029</v>
      </c>
      <c r="G32" s="324">
        <v>8.2232251680290275E-2</v>
      </c>
      <c r="H32" s="196">
        <v>354310.82799999998</v>
      </c>
      <c r="I32" s="203">
        <v>7.576667944346524E-2</v>
      </c>
      <c r="J32" s="101"/>
    </row>
    <row r="33" spans="1:10">
      <c r="A33" s="170" t="s">
        <v>5</v>
      </c>
      <c r="B33" s="282">
        <v>45350.76</v>
      </c>
      <c r="C33" s="324">
        <v>3.8055702098088715E-2</v>
      </c>
      <c r="D33" s="282">
        <v>31973.392999999996</v>
      </c>
      <c r="E33" s="324">
        <v>3.89550542418187E-2</v>
      </c>
      <c r="F33" s="282">
        <v>15393.581999999999</v>
      </c>
      <c r="G33" s="324">
        <v>3.9378181623925E-2</v>
      </c>
      <c r="H33" s="196">
        <v>92717.734999999986</v>
      </c>
      <c r="I33" s="203">
        <v>3.8577942620090587E-2</v>
      </c>
      <c r="J33" s="101"/>
    </row>
    <row r="34" spans="1:10">
      <c r="A34" s="170" t="s">
        <v>3</v>
      </c>
      <c r="B34" s="282">
        <v>47920.407999999996</v>
      </c>
      <c r="C34" s="324">
        <v>0.46652528500733281</v>
      </c>
      <c r="D34" s="282">
        <v>34224.743999999992</v>
      </c>
      <c r="E34" s="324">
        <v>0.47092718075246426</v>
      </c>
      <c r="F34" s="282">
        <v>18172.038</v>
      </c>
      <c r="G34" s="324">
        <v>0.50469897873936398</v>
      </c>
      <c r="H34" s="196">
        <v>100317.18999999999</v>
      </c>
      <c r="I34" s="203">
        <v>0.47454037547261413</v>
      </c>
      <c r="J34" s="101"/>
    </row>
    <row r="35" spans="1:10" ht="12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3.9145914943515062E-2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4.4003057107791226E-2</v>
      </c>
      <c r="C39" s="93"/>
      <c r="D39" s="103"/>
      <c r="E39" s="103"/>
      <c r="H39" s="116">
        <f>I7</f>
        <v>3.9145914943515062E-2</v>
      </c>
    </row>
    <row r="40" spans="1:10">
      <c r="A40" s="103" t="s">
        <v>116</v>
      </c>
      <c r="B40" s="104">
        <f t="shared" si="0"/>
        <v>6.319169134477276E-2</v>
      </c>
      <c r="C40" s="93"/>
      <c r="D40" s="103"/>
      <c r="E40" s="103"/>
      <c r="H40" s="116">
        <f>I8</f>
        <v>4.4003057107791226E-2</v>
      </c>
    </row>
    <row r="41" spans="1:10">
      <c r="B41" s="78"/>
      <c r="C41" s="78"/>
      <c r="H41" s="116">
        <f>I9</f>
        <v>6.319169134477276E-2</v>
      </c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{509E85FF-D2E3-4805-AC8F-C52B23CEDDFB}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9E85FF-D2E3-4805-AC8F-C52B23CEDDFB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33"/>
  <dimension ref="A1:O41"/>
  <sheetViews>
    <sheetView showGridLines="0" zoomScaleNormal="100" zoomScaleSheetLayoutView="100" workbookViewId="0">
      <selection activeCell="B5" sqref="B5:C5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262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2800.0660000000003</v>
      </c>
      <c r="C7" s="323">
        <v>7.287332140869178E-2</v>
      </c>
      <c r="D7" s="280">
        <v>2800.0660000000003</v>
      </c>
      <c r="E7" s="323">
        <v>7.3042043675451293E-2</v>
      </c>
      <c r="F7" s="195">
        <v>2800.0660000000003</v>
      </c>
      <c r="G7" s="323">
        <v>7.3151166124067329E-2</v>
      </c>
      <c r="H7" s="195">
        <v>2800.0660000000003</v>
      </c>
      <c r="I7" s="201">
        <v>7.3151166124067329E-2</v>
      </c>
      <c r="J7" s="111"/>
      <c r="O7" s="60"/>
    </row>
    <row r="8" spans="1:15" ht="12">
      <c r="A8" s="167" t="s">
        <v>312</v>
      </c>
      <c r="B8" s="280">
        <v>427435.2319999999</v>
      </c>
      <c r="C8" s="323">
        <v>4.2362634517275365E-2</v>
      </c>
      <c r="D8" s="280">
        <v>380715.136</v>
      </c>
      <c r="E8" s="323">
        <v>4.2122664805031754E-2</v>
      </c>
      <c r="F8" s="195">
        <v>273395.28999999992</v>
      </c>
      <c r="G8" s="323">
        <v>4.0252275681439652E-2</v>
      </c>
      <c r="H8" s="195">
        <v>1081545.6579999998</v>
      </c>
      <c r="I8" s="201">
        <v>4.1725966764220898E-2</v>
      </c>
      <c r="J8" s="111"/>
      <c r="O8" s="60"/>
    </row>
    <row r="9" spans="1:15" ht="12">
      <c r="A9" s="167" t="s">
        <v>313</v>
      </c>
      <c r="B9" s="280">
        <v>246928.76000000004</v>
      </c>
      <c r="C9" s="323">
        <v>4.6062269808058005E-2</v>
      </c>
      <c r="D9" s="280">
        <v>198889.95200000002</v>
      </c>
      <c r="E9" s="323">
        <v>4.5094224214918009E-2</v>
      </c>
      <c r="F9" s="195">
        <v>100224.15599999999</v>
      </c>
      <c r="G9" s="323">
        <v>3.7645774351905775E-2</v>
      </c>
      <c r="H9" s="195">
        <v>546042.86800000002</v>
      </c>
      <c r="I9" s="202">
        <v>4.3916728137866595E-2</v>
      </c>
      <c r="J9" s="101"/>
      <c r="O9" s="104"/>
    </row>
    <row r="10" spans="1:15">
      <c r="A10" s="170" t="s">
        <v>40</v>
      </c>
      <c r="B10" s="282">
        <v>35120.392999999996</v>
      </c>
      <c r="C10" s="324">
        <v>4.4882957018167656E-2</v>
      </c>
      <c r="D10" s="282">
        <v>28930.63</v>
      </c>
      <c r="E10" s="324">
        <v>3.946492666897651E-2</v>
      </c>
      <c r="F10" s="196">
        <v>12541.912999999999</v>
      </c>
      <c r="G10" s="324">
        <v>2.5886366364722104E-2</v>
      </c>
      <c r="H10" s="196">
        <v>76592.936000000002</v>
      </c>
      <c r="I10" s="203">
        <v>3.8295336200486259E-2</v>
      </c>
      <c r="J10" s="101"/>
      <c r="O10" s="127"/>
    </row>
    <row r="11" spans="1:15">
      <c r="A11" s="170" t="s">
        <v>39</v>
      </c>
      <c r="B11" s="282">
        <v>274</v>
      </c>
      <c r="C11" s="324">
        <v>6.3621566661574607E-3</v>
      </c>
      <c r="D11" s="282">
        <v>361</v>
      </c>
      <c r="E11" s="324">
        <v>8.5858948018590741E-3</v>
      </c>
      <c r="F11" s="196">
        <v>94</v>
      </c>
      <c r="G11" s="324">
        <v>3.4600551540153366E-3</v>
      </c>
      <c r="H11" s="196">
        <v>729</v>
      </c>
      <c r="I11" s="203">
        <v>6.4926934176263657E-3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196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>
      <c r="A14" s="170" t="s">
        <v>61</v>
      </c>
      <c r="B14" s="282">
        <v>297.39999999999998</v>
      </c>
      <c r="C14" s="324">
        <v>8.334942494782252E-2</v>
      </c>
      <c r="D14" s="282">
        <v>326.5</v>
      </c>
      <c r="E14" s="324">
        <v>8.5190121390052304E-2</v>
      </c>
      <c r="F14" s="196">
        <v>285.87</v>
      </c>
      <c r="G14" s="324">
        <v>5.9615990190169735E-2</v>
      </c>
      <c r="H14" s="196">
        <v>909.77</v>
      </c>
      <c r="I14" s="203">
        <v>7.4596350168355682E-2</v>
      </c>
      <c r="J14" s="101"/>
      <c r="O14" s="127"/>
    </row>
    <row r="15" spans="1:15">
      <c r="A15" s="170" t="s">
        <v>62</v>
      </c>
      <c r="B15" s="282">
        <v>51.660000000000004</v>
      </c>
      <c r="C15" s="324">
        <v>0.19263468766780029</v>
      </c>
      <c r="D15" s="282">
        <v>49.482999999999997</v>
      </c>
      <c r="E15" s="324">
        <v>0.60478617436047855</v>
      </c>
      <c r="F15" s="196">
        <v>43.66</v>
      </c>
      <c r="G15" s="324">
        <v>0.44106356326019319</v>
      </c>
      <c r="H15" s="196">
        <v>144.803</v>
      </c>
      <c r="I15" s="203">
        <v>0.32251332455794546</v>
      </c>
      <c r="J15" s="101"/>
      <c r="O15" s="127"/>
    </row>
    <row r="16" spans="1:15">
      <c r="A16" s="170" t="s">
        <v>37</v>
      </c>
      <c r="B16" s="282">
        <v>168657.7</v>
      </c>
      <c r="C16" s="324">
        <v>7.4240551433621807E-2</v>
      </c>
      <c r="D16" s="282">
        <v>136479.04000000001</v>
      </c>
      <c r="E16" s="324">
        <v>8.0630563039903638E-2</v>
      </c>
      <c r="F16" s="196">
        <v>54235.87</v>
      </c>
      <c r="G16" s="324">
        <v>6.7785207763922051E-2</v>
      </c>
      <c r="H16" s="196">
        <v>359372.61</v>
      </c>
      <c r="I16" s="203">
        <v>7.5426611364479174E-2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14.388999999999999</v>
      </c>
      <c r="G19" s="324">
        <v>1.1311584824571501E-4</v>
      </c>
      <c r="H19" s="196">
        <v>14.388999999999999</v>
      </c>
      <c r="I19" s="203">
        <v>4.0340241862584854E-5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0</v>
      </c>
      <c r="C21" s="324">
        <v>0</v>
      </c>
      <c r="D21" s="282">
        <v>0</v>
      </c>
      <c r="E21" s="324">
        <v>0</v>
      </c>
      <c r="F21" s="196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0</v>
      </c>
      <c r="C24" s="324">
        <v>0</v>
      </c>
      <c r="D24" s="282">
        <v>0</v>
      </c>
      <c r="E24" s="324">
        <v>0</v>
      </c>
      <c r="F24" s="196">
        <v>0</v>
      </c>
      <c r="G24" s="324">
        <v>0</v>
      </c>
      <c r="H24" s="196">
        <v>0</v>
      </c>
      <c r="I24" s="203">
        <v>0</v>
      </c>
      <c r="J24" s="101"/>
      <c r="O24" s="127"/>
    </row>
    <row r="25" spans="1:15">
      <c r="A25" s="170" t="s">
        <v>30</v>
      </c>
      <c r="B25" s="282">
        <v>42527.607000000011</v>
      </c>
      <c r="C25" s="324">
        <v>3.3587468513421863E-2</v>
      </c>
      <c r="D25" s="282">
        <v>32743.299000000003</v>
      </c>
      <c r="E25" s="324">
        <v>3.1841850512305404E-2</v>
      </c>
      <c r="F25" s="196">
        <v>33008.454000000005</v>
      </c>
      <c r="G25" s="324">
        <v>4.4436170185326251E-2</v>
      </c>
      <c r="H25" s="196">
        <v>108279.36000000002</v>
      </c>
      <c r="I25" s="203">
        <v>3.5649714671700125E-2</v>
      </c>
      <c r="J25" s="101"/>
      <c r="O25" s="98"/>
    </row>
    <row r="26" spans="1:15" ht="13.5" customHeight="1">
      <c r="A26" s="168" t="s">
        <v>315</v>
      </c>
      <c r="B26" s="280">
        <v>222715.28600000002</v>
      </c>
      <c r="C26" s="323">
        <v>4.7461132263734433E-2</v>
      </c>
      <c r="D26" s="280">
        <v>174362.35000000003</v>
      </c>
      <c r="E26" s="323">
        <v>4.682418335587895E-2</v>
      </c>
      <c r="F26" s="195">
        <v>78576.916999999987</v>
      </c>
      <c r="G26" s="323">
        <v>3.7253966383407909E-2</v>
      </c>
      <c r="H26" s="195">
        <v>475654.55300000007</v>
      </c>
      <c r="I26" s="202">
        <v>4.5190373428623511E-2</v>
      </c>
      <c r="J26" s="10"/>
      <c r="O26" s="78"/>
    </row>
    <row r="27" spans="1:15" ht="12.75" customHeight="1">
      <c r="A27" s="170" t="s">
        <v>26</v>
      </c>
      <c r="B27" s="282">
        <v>14201.835000000001</v>
      </c>
      <c r="C27" s="324">
        <v>1.3222690325360418E-2</v>
      </c>
      <c r="D27" s="282">
        <v>11312.696</v>
      </c>
      <c r="E27" s="324">
        <v>1.2235248452307897E-2</v>
      </c>
      <c r="F27" s="196">
        <v>3835.1840000000002</v>
      </c>
      <c r="G27" s="324">
        <v>4.9707341363241838E-3</v>
      </c>
      <c r="H27" s="196">
        <v>29349.715000000004</v>
      </c>
      <c r="I27" s="203">
        <v>1.0594792495356992E-2</v>
      </c>
      <c r="J27" s="101"/>
      <c r="O27" s="78"/>
    </row>
    <row r="28" spans="1:15" ht="12.75" customHeight="1">
      <c r="A28" s="170" t="s">
        <v>0</v>
      </c>
      <c r="B28" s="282">
        <v>7738.4</v>
      </c>
      <c r="C28" s="324">
        <v>6.6561857373776734E-2</v>
      </c>
      <c r="D28" s="282">
        <v>5876.4830000000002</v>
      </c>
      <c r="E28" s="324">
        <v>6.114011681276299E-2</v>
      </c>
      <c r="F28" s="196">
        <v>2544.92</v>
      </c>
      <c r="G28" s="324">
        <v>4.6100184882949945E-2</v>
      </c>
      <c r="H28" s="196">
        <v>16159.803</v>
      </c>
      <c r="I28" s="203">
        <v>6.0392890514580348E-2</v>
      </c>
      <c r="J28" s="101"/>
      <c r="O28" s="78"/>
    </row>
    <row r="29" spans="1:15" ht="12.75" customHeight="1">
      <c r="A29" s="170" t="s">
        <v>1</v>
      </c>
      <c r="B29" s="282">
        <v>1203.127</v>
      </c>
      <c r="C29" s="324">
        <v>2.550951034309935E-2</v>
      </c>
      <c r="D29" s="282">
        <v>961.279</v>
      </c>
      <c r="E29" s="324">
        <v>4.412364658670228E-2</v>
      </c>
      <c r="F29" s="196">
        <v>397.68299999999999</v>
      </c>
      <c r="G29" s="324">
        <v>4.0068965496395298E-2</v>
      </c>
      <c r="H29" s="196">
        <v>2562.0889999999999</v>
      </c>
      <c r="I29" s="203">
        <v>3.2482964278652465E-2</v>
      </c>
      <c r="J29" s="101"/>
      <c r="O29" s="78"/>
    </row>
    <row r="30" spans="1:15" ht="12.75" customHeight="1">
      <c r="A30" s="170" t="s">
        <v>2</v>
      </c>
      <c r="B30" s="282">
        <v>1212.0219999999999</v>
      </c>
      <c r="C30" s="324">
        <v>9.4437321949531181E-2</v>
      </c>
      <c r="D30" s="282">
        <v>767.66800000000001</v>
      </c>
      <c r="E30" s="324">
        <v>9.5897724816897303E-2</v>
      </c>
      <c r="F30" s="196">
        <v>252.929</v>
      </c>
      <c r="G30" s="324">
        <v>6.8414049861064266E-2</v>
      </c>
      <c r="H30" s="196">
        <v>2232.6190000000001</v>
      </c>
      <c r="I30" s="203">
        <v>9.0992692647143048E-2</v>
      </c>
      <c r="J30" s="101"/>
    </row>
    <row r="31" spans="1:15">
      <c r="A31" s="170" t="s">
        <v>6</v>
      </c>
      <c r="B31" s="282">
        <v>231.25</v>
      </c>
      <c r="C31" s="324">
        <v>5.4927226353686546E-3</v>
      </c>
      <c r="D31" s="282">
        <v>334.58</v>
      </c>
      <c r="E31" s="324">
        <v>1.0625527179601834E-2</v>
      </c>
      <c r="F31" s="196">
        <v>98.65</v>
      </c>
      <c r="G31" s="324">
        <v>5.0164707030991773E-3</v>
      </c>
      <c r="H31" s="196">
        <v>664.4799999999999</v>
      </c>
      <c r="I31" s="203">
        <v>7.1254316712677027E-3</v>
      </c>
      <c r="J31" s="101"/>
    </row>
    <row r="32" spans="1:15">
      <c r="A32" s="170" t="s">
        <v>25</v>
      </c>
      <c r="B32" s="282">
        <v>137177.93000000002</v>
      </c>
      <c r="C32" s="324">
        <v>6.5144066753177979E-2</v>
      </c>
      <c r="D32" s="282">
        <v>109913.59500000002</v>
      </c>
      <c r="E32" s="324">
        <v>6.2868047676977651E-2</v>
      </c>
      <c r="F32" s="196">
        <v>50757.899999999994</v>
      </c>
      <c r="G32" s="324">
        <v>6.1730010760219528E-2</v>
      </c>
      <c r="H32" s="196">
        <v>297849.42500000005</v>
      </c>
      <c r="I32" s="203">
        <v>6.3692837257560309E-2</v>
      </c>
      <c r="J32" s="101"/>
    </row>
    <row r="33" spans="1:10">
      <c r="A33" s="170" t="s">
        <v>5</v>
      </c>
      <c r="B33" s="282">
        <v>51553.991999999998</v>
      </c>
      <c r="C33" s="324">
        <v>4.3261091137596117E-2</v>
      </c>
      <c r="D33" s="282">
        <v>38009.568000000007</v>
      </c>
      <c r="E33" s="324">
        <v>4.6309279191861077E-2</v>
      </c>
      <c r="F33" s="196">
        <v>17681.938999999998</v>
      </c>
      <c r="G33" s="324">
        <v>4.5232006780823515E-2</v>
      </c>
      <c r="H33" s="196">
        <v>107245.499</v>
      </c>
      <c r="I33" s="203">
        <v>4.462264642988726E-2</v>
      </c>
      <c r="J33" s="101"/>
    </row>
    <row r="34" spans="1:10">
      <c r="A34" s="170" t="s">
        <v>3</v>
      </c>
      <c r="B34" s="282">
        <v>9396.73</v>
      </c>
      <c r="C34" s="324">
        <v>9.1481110540355889E-2</v>
      </c>
      <c r="D34" s="282">
        <v>7186.4809999999998</v>
      </c>
      <c r="E34" s="324">
        <v>9.8884866366309443E-2</v>
      </c>
      <c r="F34" s="196">
        <v>3007.712</v>
      </c>
      <c r="G34" s="324">
        <v>8.3534338566875657E-2</v>
      </c>
      <c r="H34" s="196">
        <v>19590.922999999999</v>
      </c>
      <c r="I34" s="203">
        <v>9.2672890421622384E-2</v>
      </c>
      <c r="J34" s="101"/>
    </row>
    <row r="35" spans="1:10" ht="11.4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7.3151166124067329E-2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4.1725966764220898E-2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4.3916728137866595E-2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{DDC7855E-897A-4F10-AF75-4E27822A60E4}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C7855E-897A-4F10-AF75-4E27822A60E4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4"/>
  <dimension ref="A1:O41"/>
  <sheetViews>
    <sheetView showGridLines="0" zoomScaleNormal="100" zoomScaleSheetLayoutView="100" workbookViewId="0">
      <selection activeCell="K39" sqref="K39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263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628.50810000000024</v>
      </c>
      <c r="C7" s="323">
        <v>1.6357283285203351E-2</v>
      </c>
      <c r="D7" s="280">
        <v>627.82720000000018</v>
      </c>
      <c r="E7" s="323">
        <v>1.6377393162531277E-2</v>
      </c>
      <c r="F7" s="195">
        <v>627.98510000000022</v>
      </c>
      <c r="G7" s="323">
        <v>1.6405985563747085E-2</v>
      </c>
      <c r="H7" s="195">
        <v>627.98510000000022</v>
      </c>
      <c r="I7" s="201">
        <v>1.6405985563747085E-2</v>
      </c>
      <c r="J7" s="111"/>
      <c r="O7" s="60"/>
    </row>
    <row r="8" spans="1:15" ht="12">
      <c r="A8" s="167" t="s">
        <v>312</v>
      </c>
      <c r="B8" s="280">
        <v>271407.23700000002</v>
      </c>
      <c r="C8" s="323">
        <v>2.6898871982491468E-2</v>
      </c>
      <c r="D8" s="280">
        <v>239102.64500000005</v>
      </c>
      <c r="E8" s="323">
        <v>2.6454531530187189E-2</v>
      </c>
      <c r="F8" s="195">
        <v>170379.60200000001</v>
      </c>
      <c r="G8" s="323">
        <v>2.5085167744469807E-2</v>
      </c>
      <c r="H8" s="195">
        <v>680889.48400000017</v>
      </c>
      <c r="I8" s="201">
        <v>2.6268675547206098E-2</v>
      </c>
      <c r="J8" s="111"/>
      <c r="O8" s="60"/>
    </row>
    <row r="9" spans="1:15" ht="12">
      <c r="A9" s="167" t="s">
        <v>313</v>
      </c>
      <c r="B9" s="280">
        <v>108965.88</v>
      </c>
      <c r="C9" s="323">
        <v>2.0326574208822296E-2</v>
      </c>
      <c r="D9" s="280">
        <v>81359.800000000017</v>
      </c>
      <c r="E9" s="323">
        <v>1.844666875519627E-2</v>
      </c>
      <c r="F9" s="195">
        <v>39681.551999999996</v>
      </c>
      <c r="G9" s="323">
        <v>1.4905017035268578E-2</v>
      </c>
      <c r="H9" s="195">
        <v>230007.23200000002</v>
      </c>
      <c r="I9" s="202">
        <v>1.8498849942834909E-2</v>
      </c>
      <c r="J9" s="101"/>
      <c r="O9" s="104"/>
    </row>
    <row r="10" spans="1:15">
      <c r="A10" s="170" t="s">
        <v>40</v>
      </c>
      <c r="B10" s="282">
        <v>49176.700000000004</v>
      </c>
      <c r="C10" s="324">
        <v>6.2846555059771853E-2</v>
      </c>
      <c r="D10" s="282">
        <v>38317.870000000003</v>
      </c>
      <c r="E10" s="324">
        <v>5.2270273051826903E-2</v>
      </c>
      <c r="F10" s="196">
        <v>16229.625</v>
      </c>
      <c r="G10" s="324">
        <v>3.34977621605295E-2</v>
      </c>
      <c r="H10" s="196">
        <v>103724.19500000001</v>
      </c>
      <c r="I10" s="203">
        <v>5.1860564786938006E-2</v>
      </c>
      <c r="J10" s="101"/>
      <c r="O10" s="127"/>
    </row>
    <row r="11" spans="1:15">
      <c r="A11" s="170" t="s">
        <v>39</v>
      </c>
      <c r="B11" s="282">
        <v>3271.7420000000002</v>
      </c>
      <c r="C11" s="324">
        <v>7.5968376551997605E-2</v>
      </c>
      <c r="D11" s="282">
        <v>2480.4359999999997</v>
      </c>
      <c r="E11" s="324">
        <v>5.8993802101784239E-2</v>
      </c>
      <c r="F11" s="196">
        <v>1170.2240000000002</v>
      </c>
      <c r="G11" s="324">
        <v>4.3074889176089835E-2</v>
      </c>
      <c r="H11" s="196">
        <v>6922.402</v>
      </c>
      <c r="I11" s="203">
        <v>6.1652995747000811E-2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458.94</v>
      </c>
      <c r="C13" s="324">
        <v>6.788165571247784E-2</v>
      </c>
      <c r="D13" s="282">
        <v>369.43</v>
      </c>
      <c r="E13" s="324">
        <v>8.7384492238928704E-2</v>
      </c>
      <c r="F13" s="196">
        <v>167.96</v>
      </c>
      <c r="G13" s="324">
        <v>3.0871555324617272E-2</v>
      </c>
      <c r="H13" s="196">
        <v>996.33</v>
      </c>
      <c r="I13" s="203">
        <v>6.0644115704490485E-2</v>
      </c>
      <c r="J13" s="101"/>
      <c r="O13" s="127"/>
    </row>
    <row r="14" spans="1:15">
      <c r="A14" s="170" t="s">
        <v>61</v>
      </c>
      <c r="B14" s="282">
        <v>70.78</v>
      </c>
      <c r="C14" s="324">
        <v>1.9836826825174441E-2</v>
      </c>
      <c r="D14" s="282">
        <v>45</v>
      </c>
      <c r="E14" s="324">
        <v>1.1741364356975047E-2</v>
      </c>
      <c r="F14" s="196">
        <v>13.74</v>
      </c>
      <c r="G14" s="324">
        <v>2.8653713408644914E-3</v>
      </c>
      <c r="H14" s="196">
        <v>129.52000000000001</v>
      </c>
      <c r="I14" s="203">
        <v>1.0619958092490884E-2</v>
      </c>
      <c r="J14" s="101"/>
      <c r="O14" s="127"/>
    </row>
    <row r="15" spans="1:15">
      <c r="A15" s="170" t="s">
        <v>62</v>
      </c>
      <c r="B15" s="282">
        <v>18.7</v>
      </c>
      <c r="C15" s="324">
        <v>6.9730326352842903E-2</v>
      </c>
      <c r="D15" s="282">
        <v>16.3</v>
      </c>
      <c r="E15" s="324">
        <v>0.19922023001992201</v>
      </c>
      <c r="F15" s="196">
        <v>24.8</v>
      </c>
      <c r="G15" s="324">
        <v>0.25053541843455773</v>
      </c>
      <c r="H15" s="196">
        <v>59.8</v>
      </c>
      <c r="I15" s="203">
        <v>0.13318989805850112</v>
      </c>
      <c r="J15" s="101"/>
      <c r="O15" s="127"/>
    </row>
    <row r="16" spans="1:15">
      <c r="A16" s="170" t="s">
        <v>37</v>
      </c>
      <c r="B16" s="282">
        <v>11355.486999999999</v>
      </c>
      <c r="C16" s="324">
        <v>4.9985124703901679E-3</v>
      </c>
      <c r="D16" s="282">
        <v>395</v>
      </c>
      <c r="E16" s="324">
        <v>2.3336237125321172E-4</v>
      </c>
      <c r="F16" s="196">
        <v>0</v>
      </c>
      <c r="G16" s="324">
        <v>0</v>
      </c>
      <c r="H16" s="196">
        <v>11750.486999999999</v>
      </c>
      <c r="I16" s="203">
        <v>2.4662408643006065E-3</v>
      </c>
      <c r="J16" s="101"/>
      <c r="O16" s="127"/>
    </row>
    <row r="17" spans="1:15">
      <c r="A17" s="170" t="s">
        <v>72</v>
      </c>
      <c r="B17" s="282">
        <v>3567.95</v>
      </c>
      <c r="C17" s="324">
        <v>5.3634155815418957E-2</v>
      </c>
      <c r="D17" s="282">
        <v>1585.31</v>
      </c>
      <c r="E17" s="324">
        <v>2.6712122876675119E-2</v>
      </c>
      <c r="F17" s="196">
        <v>1030.74</v>
      </c>
      <c r="G17" s="324">
        <v>3.1224581974297297E-2</v>
      </c>
      <c r="H17" s="196">
        <v>6184</v>
      </c>
      <c r="I17" s="203">
        <v>3.8921886404863271E-2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1072.0999999999999</v>
      </c>
      <c r="C19" s="324">
        <v>1.0311751337613336E-2</v>
      </c>
      <c r="D19" s="282">
        <v>1243.269</v>
      </c>
      <c r="E19" s="324">
        <v>9.9052363214640927E-3</v>
      </c>
      <c r="F19" s="196">
        <v>2300.732</v>
      </c>
      <c r="G19" s="324">
        <v>1.8086680920568515E-2</v>
      </c>
      <c r="H19" s="196">
        <v>4616.1009999999997</v>
      </c>
      <c r="I19" s="203">
        <v>1.2941457419008952E-2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905.86</v>
      </c>
      <c r="C21" s="324">
        <v>2.9129572480835675E-3</v>
      </c>
      <c r="D21" s="282">
        <v>122.05500000000001</v>
      </c>
      <c r="E21" s="324">
        <v>4.3234976580655852E-4</v>
      </c>
      <c r="F21" s="196">
        <v>120.70699999999999</v>
      </c>
      <c r="G21" s="324">
        <v>6.0238319213406838E-4</v>
      </c>
      <c r="H21" s="196">
        <v>1148.6219999999998</v>
      </c>
      <c r="I21" s="203">
        <v>1.4472384654282751E-3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10</v>
      </c>
      <c r="C24" s="324">
        <v>1.5291490209241108E-3</v>
      </c>
      <c r="D24" s="282">
        <v>6</v>
      </c>
      <c r="E24" s="324">
        <v>1.8426392244454345E-3</v>
      </c>
      <c r="F24" s="196">
        <v>0</v>
      </c>
      <c r="G24" s="324">
        <v>0</v>
      </c>
      <c r="H24" s="196">
        <v>16</v>
      </c>
      <c r="I24" s="203">
        <v>9.9443977644745251E-4</v>
      </c>
      <c r="J24" s="101"/>
      <c r="O24" s="127"/>
    </row>
    <row r="25" spans="1:15">
      <c r="A25" s="170" t="s">
        <v>30</v>
      </c>
      <c r="B25" s="282">
        <v>39057.620999999992</v>
      </c>
      <c r="C25" s="324">
        <v>3.0846941741788196E-2</v>
      </c>
      <c r="D25" s="282">
        <v>36779.130000000005</v>
      </c>
      <c r="E25" s="324">
        <v>3.5766571945992587E-2</v>
      </c>
      <c r="F25" s="196">
        <v>18623.023999999998</v>
      </c>
      <c r="G25" s="324">
        <v>2.5070421772234931E-2</v>
      </c>
      <c r="H25" s="196">
        <v>94459.774999999994</v>
      </c>
      <c r="I25" s="203">
        <v>3.1099777711126035E-2</v>
      </c>
      <c r="J25" s="101"/>
      <c r="O25" s="98"/>
    </row>
    <row r="26" spans="1:15" ht="13.5" customHeight="1">
      <c r="A26" s="168" t="s">
        <v>315</v>
      </c>
      <c r="B26" s="280">
        <v>97628.857999999993</v>
      </c>
      <c r="C26" s="323">
        <v>2.0804930930045575E-2</v>
      </c>
      <c r="D26" s="280">
        <v>71213.115999999995</v>
      </c>
      <c r="E26" s="323">
        <v>1.9123945054236056E-2</v>
      </c>
      <c r="F26" s="195">
        <v>33708.080000000002</v>
      </c>
      <c r="G26" s="323">
        <v>1.5981279580735201E-2</v>
      </c>
      <c r="H26" s="195">
        <v>202550.054</v>
      </c>
      <c r="I26" s="202">
        <v>1.9243613922156351E-2</v>
      </c>
      <c r="J26" s="10"/>
      <c r="O26" s="78"/>
    </row>
    <row r="27" spans="1:15" ht="12.75" customHeight="1">
      <c r="A27" s="170" t="s">
        <v>26</v>
      </c>
      <c r="B27" s="282">
        <v>10635.945000000002</v>
      </c>
      <c r="C27" s="324">
        <v>9.9026504006394615E-3</v>
      </c>
      <c r="D27" s="282">
        <v>5466.6529999999993</v>
      </c>
      <c r="E27" s="324">
        <v>5.9124595637993198E-3</v>
      </c>
      <c r="F27" s="196">
        <v>3388.2550000000001</v>
      </c>
      <c r="G27" s="324">
        <v>4.3914750351146383E-3</v>
      </c>
      <c r="H27" s="196">
        <v>19490.853000000003</v>
      </c>
      <c r="I27" s="203">
        <v>7.0358960246294164E-3</v>
      </c>
      <c r="J27" s="101"/>
      <c r="O27" s="78"/>
    </row>
    <row r="28" spans="1:15" ht="12.75" customHeight="1">
      <c r="A28" s="170" t="s">
        <v>0</v>
      </c>
      <c r="B28" s="282">
        <v>3680.7599999999998</v>
      </c>
      <c r="C28" s="324">
        <v>3.1660061788884322E-2</v>
      </c>
      <c r="D28" s="282">
        <v>1674.59</v>
      </c>
      <c r="E28" s="324">
        <v>1.7422772807048837E-2</v>
      </c>
      <c r="F28" s="196">
        <v>1046.8800000000001</v>
      </c>
      <c r="G28" s="324">
        <v>1.8963803007663361E-2</v>
      </c>
      <c r="H28" s="196">
        <v>6402.23</v>
      </c>
      <c r="I28" s="203">
        <v>2.3926602040826965E-2</v>
      </c>
      <c r="J28" s="101"/>
      <c r="O28" s="78"/>
    </row>
    <row r="29" spans="1:15" ht="12.75" customHeight="1">
      <c r="A29" s="170" t="s">
        <v>1</v>
      </c>
      <c r="B29" s="282">
        <v>149.30000000000001</v>
      </c>
      <c r="C29" s="324">
        <v>3.1655593251790821E-3</v>
      </c>
      <c r="D29" s="282">
        <v>63.53</v>
      </c>
      <c r="E29" s="324">
        <v>2.9160891558571399E-3</v>
      </c>
      <c r="F29" s="196">
        <v>15.309999999999999</v>
      </c>
      <c r="G29" s="324">
        <v>1.5425750201789163E-3</v>
      </c>
      <c r="H29" s="196">
        <v>228.14000000000001</v>
      </c>
      <c r="I29" s="203">
        <v>2.8924301499798698E-3</v>
      </c>
      <c r="J29" s="101"/>
      <c r="O29" s="78"/>
    </row>
    <row r="30" spans="1:15" ht="12.75" customHeight="1">
      <c r="A30" s="170" t="s">
        <v>2</v>
      </c>
      <c r="B30" s="282">
        <v>222.63</v>
      </c>
      <c r="C30" s="324">
        <v>1.734669914046455E-2</v>
      </c>
      <c r="D30" s="282">
        <v>143.79000000000002</v>
      </c>
      <c r="E30" s="324">
        <v>1.7962366350325488E-2</v>
      </c>
      <c r="F30" s="196">
        <v>29.55</v>
      </c>
      <c r="G30" s="324">
        <v>7.9928959249214171E-3</v>
      </c>
      <c r="H30" s="196">
        <v>395.97</v>
      </c>
      <c r="I30" s="203">
        <v>1.613816621084441E-2</v>
      </c>
      <c r="J30" s="101"/>
    </row>
    <row r="31" spans="1:15">
      <c r="A31" s="170" t="s">
        <v>6</v>
      </c>
      <c r="B31" s="282">
        <v>1319.3439999999998</v>
      </c>
      <c r="C31" s="324">
        <v>3.1337473092487876E-2</v>
      </c>
      <c r="D31" s="282">
        <v>822.14700000000005</v>
      </c>
      <c r="E31" s="324">
        <v>2.6109586030629774E-2</v>
      </c>
      <c r="F31" s="196">
        <v>367.28</v>
      </c>
      <c r="G31" s="324">
        <v>1.8676628077387385E-2</v>
      </c>
      <c r="H31" s="196">
        <v>2508.7709999999997</v>
      </c>
      <c r="I31" s="203">
        <v>2.6902354230914319E-2</v>
      </c>
      <c r="J31" s="101"/>
    </row>
    <row r="32" spans="1:15">
      <c r="A32" s="170" t="s">
        <v>25</v>
      </c>
      <c r="B32" s="282">
        <v>60075.472000000009</v>
      </c>
      <c r="C32" s="324">
        <v>2.8529083054370876E-2</v>
      </c>
      <c r="D32" s="282">
        <v>48324.366000000002</v>
      </c>
      <c r="E32" s="324">
        <v>2.7640425605656129E-2</v>
      </c>
      <c r="F32" s="196">
        <v>22913.39</v>
      </c>
      <c r="G32" s="324">
        <v>2.7866476179138747E-2</v>
      </c>
      <c r="H32" s="196">
        <v>131313.228</v>
      </c>
      <c r="I32" s="203">
        <v>2.8080336434320501E-2</v>
      </c>
      <c r="J32" s="101"/>
    </row>
    <row r="33" spans="1:10">
      <c r="A33" s="170" t="s">
        <v>5</v>
      </c>
      <c r="B33" s="282">
        <v>21457.051999999996</v>
      </c>
      <c r="C33" s="324">
        <v>1.8005501535480299E-2</v>
      </c>
      <c r="D33" s="282">
        <v>14684.98</v>
      </c>
      <c r="E33" s="324">
        <v>1.7891569794923637E-2</v>
      </c>
      <c r="F33" s="196">
        <v>5921.4150000000009</v>
      </c>
      <c r="G33" s="324">
        <v>1.5147517669417939E-2</v>
      </c>
      <c r="H33" s="196">
        <v>42063.446999999993</v>
      </c>
      <c r="I33" s="203">
        <v>1.7501735183341371E-2</v>
      </c>
      <c r="J33" s="101"/>
    </row>
    <row r="34" spans="1:10">
      <c r="A34" s="170" t="s">
        <v>3</v>
      </c>
      <c r="B34" s="282">
        <v>88.35499999999999</v>
      </c>
      <c r="C34" s="324">
        <v>8.6017300931208452E-4</v>
      </c>
      <c r="D34" s="282">
        <v>33.06</v>
      </c>
      <c r="E34" s="324">
        <v>4.5490048357049723E-4</v>
      </c>
      <c r="F34" s="196">
        <v>26</v>
      </c>
      <c r="G34" s="324">
        <v>7.2210796869473114E-4</v>
      </c>
      <c r="H34" s="196">
        <v>147.41499999999999</v>
      </c>
      <c r="I34" s="203">
        <v>6.9733182767874003E-4</v>
      </c>
      <c r="J34" s="101"/>
    </row>
    <row r="35" spans="1:10" ht="11.4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1.6405985563747085E-2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2.6268675547206098E-2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1.8498849942834909E-2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I10:I25 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{5A266521-9702-49CC-8735-2801FAA5A20F}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A266521-9702-49CC-8735-2801FAA5A20F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I10:I25 C10:C25 C27:C34 E10:E25 E27:E34 G10:G25 G27:G34 I10:I25 I27:I34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5"/>
  <dimension ref="A1:O42"/>
  <sheetViews>
    <sheetView showGridLines="0" zoomScaleNormal="100" zoomScaleSheetLayoutView="100" workbookViewId="0">
      <selection activeCell="M33" sqref="M33"/>
    </sheetView>
  </sheetViews>
  <sheetFormatPr defaultColWidth="9.109375" defaultRowHeight="11.4"/>
  <cols>
    <col min="1" max="1" width="33.332031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264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973.11909999999978</v>
      </c>
      <c r="C7" s="323">
        <v>2.5325981938724606E-2</v>
      </c>
      <c r="D7" s="280">
        <v>973.12509999999975</v>
      </c>
      <c r="E7" s="323">
        <v>2.538477523596868E-2</v>
      </c>
      <c r="F7" s="195">
        <v>973.48509999999976</v>
      </c>
      <c r="G7" s="323">
        <v>2.5432104196616893E-2</v>
      </c>
      <c r="H7" s="195">
        <v>973.48509999999976</v>
      </c>
      <c r="I7" s="201">
        <v>2.5432104196616893E-2</v>
      </c>
      <c r="J7" s="111"/>
      <c r="O7" s="60"/>
    </row>
    <row r="8" spans="1:15" ht="12">
      <c r="A8" s="167" t="s">
        <v>312</v>
      </c>
      <c r="B8" s="280">
        <v>290868.95599999995</v>
      </c>
      <c r="C8" s="323">
        <v>2.8827701492443771E-2</v>
      </c>
      <c r="D8" s="280">
        <v>261615.05299999999</v>
      </c>
      <c r="E8" s="323">
        <v>2.8945324583758123E-2</v>
      </c>
      <c r="F8" s="195">
        <v>183284.26699999999</v>
      </c>
      <c r="G8" s="323">
        <v>2.6985135125607296E-2</v>
      </c>
      <c r="H8" s="195">
        <v>735768.27599999995</v>
      </c>
      <c r="I8" s="201">
        <v>2.8385896058531548E-2</v>
      </c>
      <c r="J8" s="111"/>
      <c r="O8" s="60"/>
    </row>
    <row r="9" spans="1:15" ht="12">
      <c r="A9" s="167" t="s">
        <v>313</v>
      </c>
      <c r="B9" s="280">
        <v>206845.86900000001</v>
      </c>
      <c r="C9" s="323">
        <v>3.8585178277978721E-2</v>
      </c>
      <c r="D9" s="280">
        <v>181653.40600000002</v>
      </c>
      <c r="E9" s="323">
        <v>4.1186190338904263E-2</v>
      </c>
      <c r="F9" s="195">
        <v>111088.508</v>
      </c>
      <c r="G9" s="323">
        <v>4.1726596383190102E-2</v>
      </c>
      <c r="H9" s="195">
        <v>499587.78300000005</v>
      </c>
      <c r="I9" s="202">
        <v>4.0180473242643823E-2</v>
      </c>
      <c r="J9" s="101"/>
      <c r="O9" s="104"/>
    </row>
    <row r="10" spans="1:15">
      <c r="A10" s="170" t="s">
        <v>40</v>
      </c>
      <c r="B10" s="282">
        <v>95298.46</v>
      </c>
      <c r="C10" s="324">
        <v>0.12178897554129223</v>
      </c>
      <c r="D10" s="282">
        <v>70054.7</v>
      </c>
      <c r="E10" s="324">
        <v>9.5563200604934923E-2</v>
      </c>
      <c r="F10" s="196">
        <v>50199.69</v>
      </c>
      <c r="G10" s="324">
        <v>0.10361159152798115</v>
      </c>
      <c r="H10" s="196">
        <v>215552.85</v>
      </c>
      <c r="I10" s="203">
        <v>0.10777323981578386</v>
      </c>
      <c r="J10" s="101"/>
      <c r="O10" s="127"/>
    </row>
    <row r="11" spans="1:15">
      <c r="A11" s="170" t="s">
        <v>39</v>
      </c>
      <c r="B11" s="282">
        <v>2600</v>
      </c>
      <c r="C11" s="324">
        <v>6.0370829678866415E-2</v>
      </c>
      <c r="D11" s="282">
        <v>2478</v>
      </c>
      <c r="E11" s="324">
        <v>5.8935865149603278E-2</v>
      </c>
      <c r="F11" s="196">
        <v>913</v>
      </c>
      <c r="G11" s="324">
        <v>3.3606705910808533E-2</v>
      </c>
      <c r="H11" s="196">
        <v>5991</v>
      </c>
      <c r="I11" s="203">
        <v>5.3357649197530249E-2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67.569999999999993</v>
      </c>
      <c r="E12" s="324">
        <v>2.6287013053896485E-4</v>
      </c>
      <c r="F12" s="196">
        <v>0</v>
      </c>
      <c r="G12" s="324">
        <v>0</v>
      </c>
      <c r="H12" s="196">
        <v>67.569999999999993</v>
      </c>
      <c r="I12" s="203">
        <v>9.7030717868921098E-5</v>
      </c>
      <c r="J12" s="101"/>
      <c r="O12" s="127"/>
    </row>
    <row r="13" spans="1:15">
      <c r="A13" s="170" t="s">
        <v>60</v>
      </c>
      <c r="B13" s="282">
        <v>582.9</v>
      </c>
      <c r="C13" s="324">
        <v>8.621653618077163E-2</v>
      </c>
      <c r="D13" s="282">
        <v>158.5</v>
      </c>
      <c r="E13" s="324">
        <v>3.7491384077823126E-2</v>
      </c>
      <c r="F13" s="196">
        <v>179.1</v>
      </c>
      <c r="G13" s="324">
        <v>3.2919120973082597E-2</v>
      </c>
      <c r="H13" s="196">
        <v>920.5</v>
      </c>
      <c r="I13" s="203">
        <v>5.6028533222911577E-2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1.3</v>
      </c>
      <c r="C15" s="324">
        <v>4.8475627945826624E-3</v>
      </c>
      <c r="D15" s="282">
        <v>1.2</v>
      </c>
      <c r="E15" s="324">
        <v>1.466652000146665E-2</v>
      </c>
      <c r="F15" s="196">
        <v>2.4</v>
      </c>
      <c r="G15" s="324">
        <v>2.4245363074312038E-2</v>
      </c>
      <c r="H15" s="196">
        <v>4.9000000000000004</v>
      </c>
      <c r="I15" s="203">
        <v>1.0913553519843739E-2</v>
      </c>
      <c r="J15" s="101"/>
      <c r="O15" s="127"/>
    </row>
    <row r="16" spans="1:15">
      <c r="A16" s="170" t="s">
        <v>37</v>
      </c>
      <c r="B16" s="282">
        <v>40103.51</v>
      </c>
      <c r="C16" s="324">
        <v>1.7652954456415369E-2</v>
      </c>
      <c r="D16" s="282">
        <v>48420.22</v>
      </c>
      <c r="E16" s="324">
        <v>2.8606221153929589E-2</v>
      </c>
      <c r="F16" s="196">
        <v>22826</v>
      </c>
      <c r="G16" s="324">
        <v>2.8528447177472851E-2</v>
      </c>
      <c r="H16" s="196">
        <v>111349.73000000001</v>
      </c>
      <c r="I16" s="203">
        <v>2.3370542374527899E-2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0</v>
      </c>
      <c r="C21" s="324">
        <v>0</v>
      </c>
      <c r="D21" s="282">
        <v>0</v>
      </c>
      <c r="E21" s="324">
        <v>0</v>
      </c>
      <c r="F21" s="196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184</v>
      </c>
      <c r="C24" s="324">
        <v>2.8136341985003636E-2</v>
      </c>
      <c r="D24" s="282">
        <v>239.26999999999998</v>
      </c>
      <c r="E24" s="324">
        <v>7.3481381205509844E-2</v>
      </c>
      <c r="F24" s="196">
        <v>104</v>
      </c>
      <c r="G24" s="324">
        <v>1.6524521356911077E-2</v>
      </c>
      <c r="H24" s="196">
        <v>527.27</v>
      </c>
      <c r="I24" s="203">
        <v>3.2771141307965518E-2</v>
      </c>
      <c r="J24" s="101"/>
      <c r="O24" s="127"/>
    </row>
    <row r="25" spans="1:15">
      <c r="A25" s="170" t="s">
        <v>30</v>
      </c>
      <c r="B25" s="282">
        <v>68075.699000000008</v>
      </c>
      <c r="C25" s="324">
        <v>5.3764849658521435E-2</v>
      </c>
      <c r="D25" s="282">
        <v>60233.945999999996</v>
      </c>
      <c r="E25" s="324">
        <v>5.8575658619440758E-2</v>
      </c>
      <c r="F25" s="196">
        <v>36864.317999999999</v>
      </c>
      <c r="G25" s="324">
        <v>4.9626956428010412E-2</v>
      </c>
      <c r="H25" s="196">
        <v>165173.96299999999</v>
      </c>
      <c r="I25" s="203">
        <v>5.4381598230207051E-2</v>
      </c>
      <c r="J25" s="101"/>
      <c r="O25" s="98"/>
    </row>
    <row r="26" spans="1:15" ht="13.5" customHeight="1">
      <c r="A26" s="168" t="s">
        <v>316</v>
      </c>
      <c r="B26" s="280">
        <v>70978.2</v>
      </c>
      <c r="C26" s="323"/>
      <c r="D26" s="280">
        <v>58464.9</v>
      </c>
      <c r="E26" s="323"/>
      <c r="F26" s="195">
        <v>23253.1</v>
      </c>
      <c r="G26" s="323"/>
      <c r="H26" s="195">
        <v>152696.20000000001</v>
      </c>
      <c r="I26" s="202"/>
      <c r="J26" s="10"/>
      <c r="O26" s="78"/>
    </row>
    <row r="27" spans="1:15" ht="13.5" customHeight="1">
      <c r="A27" s="168" t="s">
        <v>315</v>
      </c>
      <c r="B27" s="280">
        <v>218928.00200000001</v>
      </c>
      <c r="C27" s="323">
        <v>4.6654053458895117E-2</v>
      </c>
      <c r="D27" s="280">
        <v>185136.13400000002</v>
      </c>
      <c r="E27" s="323">
        <v>4.971743202712383E-2</v>
      </c>
      <c r="F27" s="195">
        <v>96353.729000000007</v>
      </c>
      <c r="G27" s="323">
        <v>4.568210001267925E-2</v>
      </c>
      <c r="H27" s="195">
        <v>500417.86500000005</v>
      </c>
      <c r="I27" s="202">
        <v>4.7543054191482748E-2</v>
      </c>
      <c r="J27" s="10"/>
      <c r="O27" s="78"/>
    </row>
    <row r="28" spans="1:15" ht="12.75" customHeight="1">
      <c r="A28" s="170" t="s">
        <v>26</v>
      </c>
      <c r="B28" s="282">
        <v>56571.091999999997</v>
      </c>
      <c r="C28" s="324">
        <v>5.2670801405837631E-2</v>
      </c>
      <c r="D28" s="282">
        <v>51304.143000000004</v>
      </c>
      <c r="E28" s="324">
        <v>5.5488005355905708E-2</v>
      </c>
      <c r="F28" s="196">
        <v>38906.081000000006</v>
      </c>
      <c r="G28" s="324">
        <v>5.0425686208873881E-2</v>
      </c>
      <c r="H28" s="196">
        <v>146781.31599999999</v>
      </c>
      <c r="I28" s="203">
        <v>5.2985781470635165E-2</v>
      </c>
      <c r="J28" s="101"/>
      <c r="O28" s="78"/>
    </row>
    <row r="29" spans="1:15" ht="12.75" customHeight="1">
      <c r="A29" s="170" t="s">
        <v>0</v>
      </c>
      <c r="B29" s="282">
        <v>694.56</v>
      </c>
      <c r="C29" s="324">
        <v>5.9742587172452151E-3</v>
      </c>
      <c r="D29" s="282">
        <v>452.65</v>
      </c>
      <c r="E29" s="324">
        <v>4.7094620839194402E-3</v>
      </c>
      <c r="F29" s="196">
        <v>264.34000000000003</v>
      </c>
      <c r="G29" s="324">
        <v>4.7884109802897494E-3</v>
      </c>
      <c r="H29" s="196">
        <v>1411.5500000000002</v>
      </c>
      <c r="I29" s="203">
        <v>5.2752861285410412E-3</v>
      </c>
      <c r="J29" s="101"/>
      <c r="O29" s="78"/>
    </row>
    <row r="30" spans="1:15" ht="12.75" customHeight="1">
      <c r="A30" s="170" t="s">
        <v>1</v>
      </c>
      <c r="B30" s="282">
        <v>957.9</v>
      </c>
      <c r="C30" s="324">
        <v>2.0310042046812072E-2</v>
      </c>
      <c r="D30" s="282">
        <v>700</v>
      </c>
      <c r="E30" s="324">
        <v>3.2130684859121642E-2</v>
      </c>
      <c r="F30" s="196">
        <v>197.5</v>
      </c>
      <c r="G30" s="324">
        <v>1.9899318516351145E-2</v>
      </c>
      <c r="H30" s="196">
        <v>1855.4</v>
      </c>
      <c r="I30" s="203">
        <v>2.3523340493875035E-2</v>
      </c>
      <c r="J30" s="101"/>
      <c r="O30" s="78"/>
    </row>
    <row r="31" spans="1:15" ht="12.75" customHeight="1">
      <c r="A31" s="170" t="s">
        <v>2</v>
      </c>
      <c r="B31" s="282">
        <v>456</v>
      </c>
      <c r="C31" s="324">
        <v>3.5530228666629998E-2</v>
      </c>
      <c r="D31" s="282">
        <v>260</v>
      </c>
      <c r="E31" s="324">
        <v>3.2479416170002266E-2</v>
      </c>
      <c r="F31" s="196">
        <v>69</v>
      </c>
      <c r="G31" s="324">
        <v>1.8663614850070315E-2</v>
      </c>
      <c r="H31" s="196">
        <v>785</v>
      </c>
      <c r="I31" s="203">
        <v>3.1993485555756394E-2</v>
      </c>
      <c r="J31" s="101"/>
    </row>
    <row r="32" spans="1:15">
      <c r="A32" s="170" t="s">
        <v>6</v>
      </c>
      <c r="B32" s="282">
        <v>57</v>
      </c>
      <c r="C32" s="324">
        <v>1.3538819036368144E-3</v>
      </c>
      <c r="D32" s="282">
        <v>52</v>
      </c>
      <c r="E32" s="324">
        <v>1.6514059816465283E-3</v>
      </c>
      <c r="F32" s="196">
        <v>7</v>
      </c>
      <c r="G32" s="324">
        <v>3.5595838744748335E-4</v>
      </c>
      <c r="H32" s="196">
        <v>116</v>
      </c>
      <c r="I32" s="203">
        <v>1.243905119592845E-3</v>
      </c>
      <c r="J32" s="101"/>
    </row>
    <row r="33" spans="1:10">
      <c r="A33" s="170" t="s">
        <v>25</v>
      </c>
      <c r="B33" s="282">
        <v>92102.998000000007</v>
      </c>
      <c r="C33" s="324">
        <v>4.3738550726635232E-2</v>
      </c>
      <c r="D33" s="282">
        <v>77650.685000000012</v>
      </c>
      <c r="E33" s="324">
        <v>4.4414405394801015E-2</v>
      </c>
      <c r="F33" s="196">
        <v>32117.538000000004</v>
      </c>
      <c r="G33" s="324">
        <v>3.9060244145872079E-2</v>
      </c>
      <c r="H33" s="196">
        <v>201871.22100000002</v>
      </c>
      <c r="I33" s="203">
        <v>4.3168627322809135E-2</v>
      </c>
      <c r="J33" s="101"/>
    </row>
    <row r="34" spans="1:10">
      <c r="A34" s="170" t="s">
        <v>5</v>
      </c>
      <c r="B34" s="282">
        <v>64779.558000000012</v>
      </c>
      <c r="C34" s="324">
        <v>5.4359211649239389E-2</v>
      </c>
      <c r="D34" s="282">
        <v>51511.981000000007</v>
      </c>
      <c r="E34" s="324">
        <v>6.2760058463564833E-2</v>
      </c>
      <c r="F34" s="196">
        <v>22517.317999999999</v>
      </c>
      <c r="G34" s="324">
        <v>5.7601345670401843E-2</v>
      </c>
      <c r="H34" s="196">
        <v>138808.85700000002</v>
      </c>
      <c r="I34" s="203">
        <v>5.7755510534272234E-2</v>
      </c>
      <c r="J34" s="101"/>
    </row>
    <row r="35" spans="1:10">
      <c r="A35" s="170" t="s">
        <v>3</v>
      </c>
      <c r="B35" s="282">
        <v>3308.8939999999998</v>
      </c>
      <c r="C35" s="324">
        <v>3.2213471897172774E-2</v>
      </c>
      <c r="D35" s="282">
        <v>3204.6749999999997</v>
      </c>
      <c r="E35" s="324">
        <v>4.4095832038302578E-2</v>
      </c>
      <c r="F35" s="196">
        <v>2274.9519999999993</v>
      </c>
      <c r="G35" s="324">
        <v>6.3183114138385205E-2</v>
      </c>
      <c r="H35" s="196">
        <v>8788.5209999999988</v>
      </c>
      <c r="I35" s="203">
        <v>4.1573214472902943E-2</v>
      </c>
      <c r="J35" s="101"/>
    </row>
    <row r="36" spans="1:10" ht="12" customHeight="1">
      <c r="A36" s="190" t="s">
        <v>322</v>
      </c>
      <c r="B36" s="71"/>
      <c r="C36" s="8"/>
      <c r="E36" s="103"/>
      <c r="F36" s="103"/>
      <c r="G36" s="103"/>
      <c r="I36" s="3"/>
    </row>
    <row r="37" spans="1:10">
      <c r="A37" s="190"/>
      <c r="B37" s="71" t="s">
        <v>202</v>
      </c>
    </row>
    <row r="38" spans="1:10">
      <c r="A38" s="103" t="s">
        <v>163</v>
      </c>
      <c r="B38" s="104">
        <f>+I7</f>
        <v>2.5432104196616893E-2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2.8385896058531548E-2</v>
      </c>
      <c r="C39" s="93"/>
      <c r="D39" s="103"/>
      <c r="E39" s="103"/>
    </row>
    <row r="40" spans="1:10">
      <c r="A40" s="103" t="s">
        <v>116</v>
      </c>
      <c r="B40" s="104">
        <f t="shared" si="0"/>
        <v>4.0180473242643823E-2</v>
      </c>
      <c r="C40" s="93"/>
      <c r="D40" s="103"/>
      <c r="E40" s="103"/>
      <c r="H40" s="116"/>
    </row>
    <row r="41" spans="1:10" ht="12">
      <c r="B41" s="120"/>
      <c r="C41" s="120"/>
      <c r="H41" s="116"/>
    </row>
    <row r="42" spans="1:10">
      <c r="B42" s="78"/>
      <c r="C42" s="78"/>
      <c r="H42" s="116"/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{22CC47AD-DA4E-4964-99B9-A52F197068DC}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2CC47AD-DA4E-4964-99B9-A52F197068DC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6"/>
  <dimension ref="A1:O41"/>
  <sheetViews>
    <sheetView showGridLines="0" zoomScaleNormal="100" zoomScaleSheetLayoutView="100" workbookViewId="0">
      <selection activeCell="K39" sqref="K39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265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449.54140000000012</v>
      </c>
      <c r="C7" s="323">
        <v>1.1699572413190716E-2</v>
      </c>
      <c r="D7" s="280">
        <v>449.54140000000012</v>
      </c>
      <c r="E7" s="323">
        <v>1.1726660218981812E-2</v>
      </c>
      <c r="F7" s="195">
        <v>450.75940000000014</v>
      </c>
      <c r="G7" s="323">
        <v>1.1775999476935518E-2</v>
      </c>
      <c r="H7" s="195">
        <v>450.75940000000014</v>
      </c>
      <c r="I7" s="201">
        <v>1.1775999476935518E-2</v>
      </c>
      <c r="J7" s="111"/>
      <c r="O7" s="60"/>
    </row>
    <row r="8" spans="1:15" ht="12">
      <c r="A8" s="167" t="s">
        <v>312</v>
      </c>
      <c r="B8" s="280">
        <v>167116.23899999994</v>
      </c>
      <c r="C8" s="323">
        <v>1.6562706170788088E-2</v>
      </c>
      <c r="D8" s="280">
        <v>137551.37800000003</v>
      </c>
      <c r="E8" s="323">
        <v>1.5218808082703128E-2</v>
      </c>
      <c r="F8" s="195">
        <v>107417.145</v>
      </c>
      <c r="G8" s="323">
        <v>1.5815139073731586E-2</v>
      </c>
      <c r="H8" s="195">
        <v>412084.76199999999</v>
      </c>
      <c r="I8" s="201">
        <v>1.5898205458149857E-2</v>
      </c>
      <c r="J8" s="111"/>
      <c r="O8" s="60"/>
    </row>
    <row r="9" spans="1:15" ht="12">
      <c r="A9" s="167" t="s">
        <v>313</v>
      </c>
      <c r="B9" s="280">
        <v>133849.443</v>
      </c>
      <c r="C9" s="323">
        <v>2.4968372080774553E-2</v>
      </c>
      <c r="D9" s="280">
        <v>106277.185</v>
      </c>
      <c r="E9" s="323">
        <v>2.4096175604287541E-2</v>
      </c>
      <c r="F9" s="195">
        <v>46576.123999999996</v>
      </c>
      <c r="G9" s="323">
        <v>1.7494727062509593E-2</v>
      </c>
      <c r="H9" s="195">
        <v>286702.75199999998</v>
      </c>
      <c r="I9" s="202">
        <v>2.3058714899215911E-2</v>
      </c>
      <c r="J9" s="101"/>
      <c r="O9" s="104"/>
    </row>
    <row r="10" spans="1:15">
      <c r="A10" s="170" t="s">
        <v>40</v>
      </c>
      <c r="B10" s="282">
        <v>327.78699999999998</v>
      </c>
      <c r="C10" s="324">
        <v>4.1890333721818327E-4</v>
      </c>
      <c r="D10" s="282">
        <v>165.78100000000001</v>
      </c>
      <c r="E10" s="324">
        <v>2.261456113506548E-4</v>
      </c>
      <c r="F10" s="196">
        <v>52.445</v>
      </c>
      <c r="G10" s="324">
        <v>1.082458859344544E-4</v>
      </c>
      <c r="H10" s="196">
        <v>546.01300000000003</v>
      </c>
      <c r="I10" s="203">
        <v>2.7299843166785125E-4</v>
      </c>
      <c r="J10" s="101"/>
      <c r="O10" s="127"/>
    </row>
    <row r="11" spans="1:15">
      <c r="A11" s="170" t="s">
        <v>39</v>
      </c>
      <c r="B11" s="282">
        <v>674.11</v>
      </c>
      <c r="C11" s="324">
        <v>1.5652530767238708E-2</v>
      </c>
      <c r="D11" s="282">
        <v>581.80999999999995</v>
      </c>
      <c r="E11" s="324">
        <v>1.3837560816259356E-2</v>
      </c>
      <c r="F11" s="196">
        <v>678.37</v>
      </c>
      <c r="G11" s="324">
        <v>2.4970187391801957E-2</v>
      </c>
      <c r="H11" s="196">
        <v>1934.29</v>
      </c>
      <c r="I11" s="203">
        <v>1.7227368931111802E-2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337.87</v>
      </c>
      <c r="C13" s="324">
        <v>4.9974234138612642E-2</v>
      </c>
      <c r="D13" s="282">
        <v>285.68</v>
      </c>
      <c r="E13" s="324">
        <v>6.7574376046388079E-2</v>
      </c>
      <c r="F13" s="196">
        <v>446.92</v>
      </c>
      <c r="G13" s="324">
        <v>8.2145245925684396E-2</v>
      </c>
      <c r="H13" s="196">
        <v>1070.47</v>
      </c>
      <c r="I13" s="203">
        <v>6.5156832112037114E-2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5489.3329999999996</v>
      </c>
      <c r="C16" s="324">
        <v>2.416320801972145E-3</v>
      </c>
      <c r="D16" s="282">
        <v>2538.1190000000001</v>
      </c>
      <c r="E16" s="324">
        <v>1.4994973882603304E-3</v>
      </c>
      <c r="F16" s="196">
        <v>1054.153</v>
      </c>
      <c r="G16" s="324">
        <v>1.3175040820763402E-3</v>
      </c>
      <c r="H16" s="196">
        <v>9081.6049999999996</v>
      </c>
      <c r="I16" s="203">
        <v>1.9060848596689406E-3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221</v>
      </c>
      <c r="C19" s="324">
        <v>2.1256385091060043E-3</v>
      </c>
      <c r="D19" s="282">
        <v>59.8</v>
      </c>
      <c r="E19" s="324">
        <v>4.7643199663431867E-4</v>
      </c>
      <c r="F19" s="196">
        <v>39</v>
      </c>
      <c r="G19" s="324">
        <v>3.0658962273840334E-4</v>
      </c>
      <c r="H19" s="196">
        <v>319.8</v>
      </c>
      <c r="I19" s="203">
        <v>8.9657442127004231E-4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50501</v>
      </c>
      <c r="C21" s="324">
        <v>0.16239513168201294</v>
      </c>
      <c r="D21" s="282">
        <v>25614</v>
      </c>
      <c r="E21" s="324">
        <v>9.0731284268315018E-2</v>
      </c>
      <c r="F21" s="196">
        <v>10261</v>
      </c>
      <c r="G21" s="324">
        <v>5.1207087695723325E-2</v>
      </c>
      <c r="H21" s="196">
        <v>86376</v>
      </c>
      <c r="I21" s="203">
        <v>0.10883186086443818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0</v>
      </c>
      <c r="C24" s="324">
        <v>0</v>
      </c>
      <c r="D24" s="282">
        <v>5.73</v>
      </c>
      <c r="E24" s="324">
        <v>1.7597204593453901E-3</v>
      </c>
      <c r="F24" s="196">
        <v>0</v>
      </c>
      <c r="G24" s="324">
        <v>0</v>
      </c>
      <c r="H24" s="196">
        <v>5.73</v>
      </c>
      <c r="I24" s="203">
        <v>3.5613374494024389E-4</v>
      </c>
      <c r="J24" s="101"/>
      <c r="O24" s="127"/>
    </row>
    <row r="25" spans="1:15">
      <c r="A25" s="170" t="s">
        <v>30</v>
      </c>
      <c r="B25" s="282">
        <v>76298.342999999993</v>
      </c>
      <c r="C25" s="324">
        <v>6.0258932348080642E-2</v>
      </c>
      <c r="D25" s="282">
        <v>77026.264999999999</v>
      </c>
      <c r="E25" s="324">
        <v>7.4905672017081176E-2</v>
      </c>
      <c r="F25" s="196">
        <v>34044.235999999997</v>
      </c>
      <c r="G25" s="324">
        <v>4.5830545857294937E-2</v>
      </c>
      <c r="H25" s="196">
        <v>187368.84400000001</v>
      </c>
      <c r="I25" s="203">
        <v>6.1689003582643002E-2</v>
      </c>
      <c r="J25" s="101"/>
      <c r="O25" s="98"/>
    </row>
    <row r="26" spans="1:15" ht="13.5" customHeight="1">
      <c r="A26" s="168" t="s">
        <v>315</v>
      </c>
      <c r="B26" s="280">
        <v>114692.16900000001</v>
      </c>
      <c r="C26" s="323">
        <v>2.4441161180663556E-2</v>
      </c>
      <c r="D26" s="280">
        <v>92595.85100000001</v>
      </c>
      <c r="E26" s="323">
        <v>2.4866177275183816E-2</v>
      </c>
      <c r="F26" s="195">
        <v>41211.769999999997</v>
      </c>
      <c r="G26" s="323">
        <v>1.9538841084599162E-2</v>
      </c>
      <c r="H26" s="195">
        <v>248499.79</v>
      </c>
      <c r="I26" s="202">
        <v>2.3609147092584479E-2</v>
      </c>
      <c r="J26" s="10"/>
      <c r="O26" s="78"/>
    </row>
    <row r="27" spans="1:15" ht="12.75" customHeight="1">
      <c r="A27" s="170" t="s">
        <v>26</v>
      </c>
      <c r="B27" s="282">
        <v>12355.5</v>
      </c>
      <c r="C27" s="324">
        <v>1.1503650782803111E-2</v>
      </c>
      <c r="D27" s="282">
        <v>8080.59</v>
      </c>
      <c r="E27" s="324">
        <v>8.7395636098799682E-3</v>
      </c>
      <c r="F27" s="196">
        <v>4442</v>
      </c>
      <c r="G27" s="324">
        <v>5.7572207835535471E-3</v>
      </c>
      <c r="H27" s="196">
        <v>24878.09</v>
      </c>
      <c r="I27" s="203">
        <v>8.980605134694352E-3</v>
      </c>
      <c r="J27" s="101"/>
      <c r="O27" s="78"/>
    </row>
    <row r="28" spans="1:15" ht="12.75" customHeight="1">
      <c r="A28" s="170" t="s">
        <v>0</v>
      </c>
      <c r="B28" s="282">
        <v>171</v>
      </c>
      <c r="C28" s="324">
        <v>1.4708567159769234E-3</v>
      </c>
      <c r="D28" s="282">
        <v>25</v>
      </c>
      <c r="E28" s="324">
        <v>2.601050526852668E-4</v>
      </c>
      <c r="F28" s="196">
        <v>0</v>
      </c>
      <c r="G28" s="324">
        <v>0</v>
      </c>
      <c r="H28" s="196">
        <v>196</v>
      </c>
      <c r="I28" s="203">
        <v>7.3249695809149082E-4</v>
      </c>
      <c r="J28" s="101"/>
      <c r="O28" s="78"/>
    </row>
    <row r="29" spans="1:15" ht="12.75" customHeight="1">
      <c r="A29" s="170" t="s">
        <v>1</v>
      </c>
      <c r="B29" s="282">
        <v>527</v>
      </c>
      <c r="C29" s="324">
        <v>1.1173809540317322E-2</v>
      </c>
      <c r="D29" s="282">
        <v>261</v>
      </c>
      <c r="E29" s="324">
        <v>1.1980155354615355E-2</v>
      </c>
      <c r="F29" s="196">
        <v>11</v>
      </c>
      <c r="G29" s="324">
        <v>1.1083164743284182E-3</v>
      </c>
      <c r="H29" s="196">
        <v>799</v>
      </c>
      <c r="I29" s="203">
        <v>1.0129971464161988E-2</v>
      </c>
      <c r="J29" s="101"/>
      <c r="O29" s="78"/>
    </row>
    <row r="30" spans="1:15" ht="12.75" customHeight="1">
      <c r="A30" s="170" t="s">
        <v>2</v>
      </c>
      <c r="B30" s="282">
        <v>130</v>
      </c>
      <c r="C30" s="324">
        <v>1.0129231856714691E-2</v>
      </c>
      <c r="D30" s="282">
        <v>59</v>
      </c>
      <c r="E30" s="324">
        <v>7.3703290539620537E-3</v>
      </c>
      <c r="F30" s="196">
        <v>4</v>
      </c>
      <c r="G30" s="324">
        <v>1.0819486869605979E-3</v>
      </c>
      <c r="H30" s="196">
        <v>193</v>
      </c>
      <c r="I30" s="203">
        <v>7.8659142831350119E-3</v>
      </c>
      <c r="J30" s="101"/>
    </row>
    <row r="31" spans="1:15">
      <c r="A31" s="170" t="s">
        <v>6</v>
      </c>
      <c r="B31" s="282">
        <v>674.11</v>
      </c>
      <c r="C31" s="324">
        <v>1.6011672457203734E-2</v>
      </c>
      <c r="D31" s="282">
        <v>581.80999999999995</v>
      </c>
      <c r="E31" s="324">
        <v>1.8477009888110896E-2</v>
      </c>
      <c r="F31" s="196">
        <v>678.37</v>
      </c>
      <c r="G31" s="324">
        <v>3.4495927327535619E-2</v>
      </c>
      <c r="H31" s="196">
        <v>1934.29</v>
      </c>
      <c r="I31" s="203">
        <v>2.0742010636010725E-2</v>
      </c>
      <c r="J31" s="101"/>
    </row>
    <row r="32" spans="1:15">
      <c r="A32" s="170" t="s">
        <v>25</v>
      </c>
      <c r="B32" s="282">
        <v>64915.455000000002</v>
      </c>
      <c r="C32" s="324">
        <v>3.0827529864555617E-2</v>
      </c>
      <c r="D32" s="282">
        <v>53722.055</v>
      </c>
      <c r="E32" s="324">
        <v>3.0727779534872057E-2</v>
      </c>
      <c r="F32" s="196">
        <v>24665.820999999996</v>
      </c>
      <c r="G32" s="324">
        <v>2.9997722438076611E-2</v>
      </c>
      <c r="H32" s="196">
        <v>143303.33100000001</v>
      </c>
      <c r="I32" s="203">
        <v>3.0644328891517237E-2</v>
      </c>
      <c r="J32" s="101"/>
    </row>
    <row r="33" spans="1:10">
      <c r="A33" s="170" t="s">
        <v>5</v>
      </c>
      <c r="B33" s="282">
        <v>35216.160000000003</v>
      </c>
      <c r="C33" s="324">
        <v>2.9551339249852215E-2</v>
      </c>
      <c r="D33" s="282">
        <v>29495.790000000005</v>
      </c>
      <c r="E33" s="324">
        <v>3.5936445636385664E-2</v>
      </c>
      <c r="F33" s="196">
        <v>11215.716999999999</v>
      </c>
      <c r="G33" s="324">
        <v>2.8690823296913168E-2</v>
      </c>
      <c r="H33" s="196">
        <v>75927.667000000016</v>
      </c>
      <c r="I33" s="203">
        <v>3.1591940644401496E-2</v>
      </c>
      <c r="J33" s="101"/>
    </row>
    <row r="34" spans="1:10">
      <c r="A34" s="170" t="s">
        <v>3</v>
      </c>
      <c r="B34" s="282">
        <v>702.94399999999996</v>
      </c>
      <c r="C34" s="324">
        <v>6.8434548792696958E-3</v>
      </c>
      <c r="D34" s="282">
        <v>370.60599999999999</v>
      </c>
      <c r="E34" s="324">
        <v>5.0994812042990832E-3</v>
      </c>
      <c r="F34" s="196">
        <v>194.86199999999999</v>
      </c>
      <c r="G34" s="324">
        <v>5.4119770382997194E-3</v>
      </c>
      <c r="H34" s="196">
        <v>1268.412</v>
      </c>
      <c r="I34" s="203">
        <v>6.0000953648519217E-3</v>
      </c>
      <c r="J34" s="101"/>
    </row>
    <row r="35" spans="1:10" ht="12.6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1.1775999476935518E-2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1.5898205458149857E-2</v>
      </c>
      <c r="C39" s="93"/>
      <c r="D39" s="103"/>
      <c r="E39" s="103"/>
      <c r="H39" s="116">
        <f>I7</f>
        <v>1.1775999476935518E-2</v>
      </c>
    </row>
    <row r="40" spans="1:10">
      <c r="A40" s="103" t="s">
        <v>116</v>
      </c>
      <c r="B40" s="104">
        <f t="shared" si="0"/>
        <v>2.3058714899215911E-2</v>
      </c>
      <c r="C40" s="93"/>
      <c r="D40" s="103"/>
      <c r="E40" s="103"/>
      <c r="H40" s="116">
        <f>I8</f>
        <v>1.5898205458149857E-2</v>
      </c>
    </row>
    <row r="41" spans="1:10">
      <c r="B41" s="78"/>
      <c r="C41" s="78"/>
      <c r="H41" s="116">
        <f>I9</f>
        <v>2.3058714899215911E-2</v>
      </c>
    </row>
  </sheetData>
  <mergeCells count="5">
    <mergeCell ref="B5:C5"/>
    <mergeCell ref="D5:E5"/>
    <mergeCell ref="F5:G5"/>
    <mergeCell ref="H5:I5"/>
    <mergeCell ref="A5:A6"/>
  </mergeCells>
  <conditionalFormatting sqref="I10:I25 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{AEE0A819-629A-42C9-B789-AFD16ED22035}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E0A819-629A-42C9-B789-AFD16ED22035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I10:I25 C10:C25 C27:C34 E10:E25 E27:E34 G10:G25 G27:G34 I10:I25 I27:I34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7"/>
  <dimension ref="A1:O41"/>
  <sheetViews>
    <sheetView showGridLines="0" zoomScaleNormal="100" zoomScaleSheetLayoutView="100" workbookViewId="0">
      <selection activeCell="K38" sqref="K38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266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5076.8858999999957</v>
      </c>
      <c r="C7" s="323">
        <v>0.1321288633717759</v>
      </c>
      <c r="D7" s="280">
        <v>5076.8858999999957</v>
      </c>
      <c r="E7" s="323">
        <v>0.13243477890988373</v>
      </c>
      <c r="F7" s="195">
        <v>5032.3006999999943</v>
      </c>
      <c r="G7" s="323">
        <v>0.13146785271917158</v>
      </c>
      <c r="H7" s="195">
        <v>5032.3006999999943</v>
      </c>
      <c r="I7" s="201">
        <v>0.13146785271917158</v>
      </c>
      <c r="J7" s="111"/>
      <c r="O7" s="60"/>
    </row>
    <row r="8" spans="1:15" ht="12">
      <c r="A8" s="167" t="s">
        <v>312</v>
      </c>
      <c r="B8" s="280">
        <v>1788263.1159999999</v>
      </c>
      <c r="C8" s="323">
        <v>0.17723278553657462</v>
      </c>
      <c r="D8" s="280">
        <v>1717696.5669999998</v>
      </c>
      <c r="E8" s="323">
        <v>0.19004749190873976</v>
      </c>
      <c r="F8" s="195">
        <v>1351334.1009999991</v>
      </c>
      <c r="G8" s="323">
        <v>0.19895833893547468</v>
      </c>
      <c r="H8" s="195">
        <v>4857293.7839999991</v>
      </c>
      <c r="I8" s="201">
        <v>0.18739410351850422</v>
      </c>
      <c r="J8" s="111"/>
      <c r="O8" s="60"/>
    </row>
    <row r="9" spans="1:15" ht="12">
      <c r="A9" s="167" t="s">
        <v>313</v>
      </c>
      <c r="B9" s="280">
        <v>714181.18299999996</v>
      </c>
      <c r="C9" s="323">
        <v>0.13322387535248645</v>
      </c>
      <c r="D9" s="280">
        <v>627182.00699999998</v>
      </c>
      <c r="E9" s="323">
        <v>0.14220067812787379</v>
      </c>
      <c r="F9" s="195">
        <v>310869.78999999998</v>
      </c>
      <c r="G9" s="323">
        <v>0.11676759809445875</v>
      </c>
      <c r="H9" s="195">
        <v>1652232.98</v>
      </c>
      <c r="I9" s="202">
        <v>0.1328845606368714</v>
      </c>
      <c r="J9" s="101"/>
      <c r="O9" s="104"/>
    </row>
    <row r="10" spans="1:15">
      <c r="A10" s="170" t="s">
        <v>40</v>
      </c>
      <c r="B10" s="282">
        <v>64504.918999999987</v>
      </c>
      <c r="C10" s="324">
        <v>8.2435623853565246E-2</v>
      </c>
      <c r="D10" s="282">
        <v>60748.689999999995</v>
      </c>
      <c r="E10" s="324">
        <v>8.2868661902156512E-2</v>
      </c>
      <c r="F10" s="196">
        <v>33646.909</v>
      </c>
      <c r="G10" s="324">
        <v>6.9446839043969255E-2</v>
      </c>
      <c r="H10" s="196">
        <v>158900.51799999998</v>
      </c>
      <c r="I10" s="203">
        <v>7.944791095671562E-2</v>
      </c>
      <c r="J10" s="101"/>
      <c r="O10" s="127"/>
    </row>
    <row r="11" spans="1:15">
      <c r="A11" s="170" t="s">
        <v>39</v>
      </c>
      <c r="B11" s="282">
        <v>76.290000000000006</v>
      </c>
      <c r="C11" s="324">
        <v>1.7714194600771999E-3</v>
      </c>
      <c r="D11" s="282">
        <v>57.679000000000002</v>
      </c>
      <c r="E11" s="324">
        <v>1.3718166932865084E-3</v>
      </c>
      <c r="F11" s="196">
        <v>40.034999999999997</v>
      </c>
      <c r="G11" s="324">
        <v>1.4736522137340851E-3</v>
      </c>
      <c r="H11" s="196">
        <v>174.00399999999999</v>
      </c>
      <c r="I11" s="203">
        <v>1.5497319964892428E-3</v>
      </c>
      <c r="J11" s="101"/>
      <c r="O11" s="127"/>
    </row>
    <row r="12" spans="1:15">
      <c r="A12" s="170" t="s">
        <v>38</v>
      </c>
      <c r="B12" s="282">
        <v>328261.44399999996</v>
      </c>
      <c r="C12" s="324">
        <v>0.97221349292641535</v>
      </c>
      <c r="D12" s="282">
        <v>254991.13200000001</v>
      </c>
      <c r="E12" s="324">
        <v>0.99200165983599853</v>
      </c>
      <c r="F12" s="196">
        <v>100279.202</v>
      </c>
      <c r="G12" s="324">
        <v>0.98615602154825088</v>
      </c>
      <c r="H12" s="196">
        <v>683531.77800000005</v>
      </c>
      <c r="I12" s="203">
        <v>0.98155363483143443</v>
      </c>
      <c r="J12" s="101"/>
      <c r="O12" s="127"/>
    </row>
    <row r="13" spans="1:15">
      <c r="A13" s="170" t="s">
        <v>60</v>
      </c>
      <c r="B13" s="282">
        <v>21</v>
      </c>
      <c r="C13" s="324">
        <v>3.1061026930797805E-3</v>
      </c>
      <c r="D13" s="282">
        <v>34</v>
      </c>
      <c r="E13" s="324">
        <v>8.0423158274194727E-3</v>
      </c>
      <c r="F13" s="196">
        <v>43.088000000000001</v>
      </c>
      <c r="G13" s="324">
        <v>7.9197045476727141E-3</v>
      </c>
      <c r="H13" s="196">
        <v>98.087999999999994</v>
      </c>
      <c r="I13" s="203">
        <v>5.970371283833732E-3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12629.64</v>
      </c>
      <c r="C16" s="324">
        <v>5.5593752197980132E-3</v>
      </c>
      <c r="D16" s="282">
        <v>8874.2199999999993</v>
      </c>
      <c r="E16" s="324">
        <v>5.2428076511966482E-3</v>
      </c>
      <c r="F16" s="196">
        <v>3088.5499999999997</v>
      </c>
      <c r="G16" s="324">
        <v>3.8601391189864095E-3</v>
      </c>
      <c r="H16" s="196">
        <v>24592.41</v>
      </c>
      <c r="I16" s="203">
        <v>5.1615568353579628E-3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53924.160000000003</v>
      </c>
      <c r="C19" s="324">
        <v>0.51865733514567258</v>
      </c>
      <c r="D19" s="282">
        <v>52506.38</v>
      </c>
      <c r="E19" s="324">
        <v>0.4183230678836164</v>
      </c>
      <c r="F19" s="196">
        <v>47551.520000000004</v>
      </c>
      <c r="G19" s="324">
        <v>0.37381545070352928</v>
      </c>
      <c r="H19" s="196">
        <v>153982.06</v>
      </c>
      <c r="I19" s="203">
        <v>0.43169598602398035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1995</v>
      </c>
      <c r="C21" s="324">
        <v>6.415284602396305E-3</v>
      </c>
      <c r="D21" s="282">
        <v>1518</v>
      </c>
      <c r="E21" s="324">
        <v>5.3771409978645348E-3</v>
      </c>
      <c r="F21" s="196">
        <v>0</v>
      </c>
      <c r="G21" s="324">
        <v>0</v>
      </c>
      <c r="H21" s="196">
        <v>3513</v>
      </c>
      <c r="I21" s="203">
        <v>4.4263027602200987E-3</v>
      </c>
      <c r="J21" s="101"/>
      <c r="O21" s="127"/>
    </row>
    <row r="22" spans="1:15">
      <c r="A22" s="170" t="s">
        <v>32</v>
      </c>
      <c r="B22" s="282">
        <v>116598.47</v>
      </c>
      <c r="C22" s="324">
        <v>0.72718522917490203</v>
      </c>
      <c r="D22" s="282">
        <v>128111.06599999998</v>
      </c>
      <c r="E22" s="324">
        <v>0.71904047852146968</v>
      </c>
      <c r="F22" s="196">
        <v>82472.904999999984</v>
      </c>
      <c r="G22" s="324">
        <v>0.64195857206697127</v>
      </c>
      <c r="H22" s="196">
        <v>327182.44099999993</v>
      </c>
      <c r="I22" s="203">
        <v>0.70063116915216306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1836.395</v>
      </c>
      <c r="C24" s="324">
        <v>0.28081216162799327</v>
      </c>
      <c r="D24" s="282">
        <v>664.36400000000003</v>
      </c>
      <c r="E24" s="324">
        <v>0.20403052761824447</v>
      </c>
      <c r="F24" s="196">
        <v>21.234000000000002</v>
      </c>
      <c r="G24" s="324">
        <v>3.3738623701216326E-3</v>
      </c>
      <c r="H24" s="196">
        <v>2521.9929999999999</v>
      </c>
      <c r="I24" s="203">
        <v>0.15674813469512747</v>
      </c>
      <c r="J24" s="101"/>
      <c r="O24" s="127"/>
    </row>
    <row r="25" spans="1:15">
      <c r="A25" s="170" t="s">
        <v>30</v>
      </c>
      <c r="B25" s="282">
        <v>134333.86500000002</v>
      </c>
      <c r="C25" s="324">
        <v>0.10609424746080265</v>
      </c>
      <c r="D25" s="282">
        <v>119676.476</v>
      </c>
      <c r="E25" s="324">
        <v>0.11638168953688831</v>
      </c>
      <c r="F25" s="196">
        <v>43726.346999999994</v>
      </c>
      <c r="G25" s="324">
        <v>5.8864659243799473E-2</v>
      </c>
      <c r="H25" s="196">
        <v>297736.68800000002</v>
      </c>
      <c r="I25" s="203">
        <v>9.8026327219675122E-2</v>
      </c>
      <c r="J25" s="101"/>
      <c r="O25" s="98"/>
    </row>
    <row r="26" spans="1:15" ht="13.5" customHeight="1">
      <c r="A26" s="168" t="s">
        <v>315</v>
      </c>
      <c r="B26" s="280">
        <v>684919.75799999991</v>
      </c>
      <c r="C26" s="323">
        <v>0.14595795290172839</v>
      </c>
      <c r="D26" s="280">
        <v>606353.37599999981</v>
      </c>
      <c r="E26" s="323">
        <v>0.16283332758637514</v>
      </c>
      <c r="F26" s="195">
        <v>292163.44299999997</v>
      </c>
      <c r="G26" s="323">
        <v>0.13851710527129377</v>
      </c>
      <c r="H26" s="195">
        <v>1583436.5769999996</v>
      </c>
      <c r="I26" s="202">
        <v>0.15043709718294515</v>
      </c>
      <c r="J26" s="10"/>
      <c r="O26" s="78"/>
    </row>
    <row r="27" spans="1:15" ht="12.75" customHeight="1">
      <c r="A27" s="170" t="s">
        <v>26</v>
      </c>
      <c r="B27" s="282">
        <v>129113.10500000001</v>
      </c>
      <c r="C27" s="324">
        <v>0.120211409607332</v>
      </c>
      <c r="D27" s="282">
        <v>114667.85099999998</v>
      </c>
      <c r="E27" s="324">
        <v>0.12401903546928357</v>
      </c>
      <c r="F27" s="196">
        <v>87067.160999999993</v>
      </c>
      <c r="G27" s="324">
        <v>0.1128466611603338</v>
      </c>
      <c r="H27" s="196">
        <v>330848.11699999997</v>
      </c>
      <c r="I27" s="203">
        <v>0.11943104548356233</v>
      </c>
      <c r="J27" s="101"/>
      <c r="O27" s="78"/>
    </row>
    <row r="28" spans="1:15" ht="12.75" customHeight="1">
      <c r="A28" s="170" t="s">
        <v>0</v>
      </c>
      <c r="B28" s="282">
        <v>44070.315000000002</v>
      </c>
      <c r="C28" s="324">
        <v>0.37907087013431895</v>
      </c>
      <c r="D28" s="282">
        <v>44621.802000000003</v>
      </c>
      <c r="E28" s="324">
        <v>0.46425424640486174</v>
      </c>
      <c r="F28" s="196">
        <v>29859.125000000004</v>
      </c>
      <c r="G28" s="324">
        <v>0.54088583646759547</v>
      </c>
      <c r="H28" s="196">
        <v>118551.242</v>
      </c>
      <c r="I28" s="203">
        <v>0.44305318440289893</v>
      </c>
      <c r="J28" s="101"/>
      <c r="O28" s="78"/>
    </row>
    <row r="29" spans="1:15" ht="12.75" customHeight="1">
      <c r="A29" s="170" t="s">
        <v>1</v>
      </c>
      <c r="B29" s="282">
        <v>2608.4429999999993</v>
      </c>
      <c r="C29" s="324">
        <v>5.5305968270918264E-2</v>
      </c>
      <c r="D29" s="282">
        <v>1080.3030000000001</v>
      </c>
      <c r="E29" s="324">
        <v>4.9586964636233848E-2</v>
      </c>
      <c r="F29" s="196">
        <v>448.26</v>
      </c>
      <c r="G29" s="324">
        <v>4.5164903889314247E-2</v>
      </c>
      <c r="H29" s="196">
        <v>4137.0059999999994</v>
      </c>
      <c r="I29" s="203">
        <v>5.2450253725991137E-2</v>
      </c>
      <c r="J29" s="101"/>
      <c r="O29" s="78"/>
    </row>
    <row r="30" spans="1:15" ht="12.75" customHeight="1">
      <c r="A30" s="170" t="s">
        <v>2</v>
      </c>
      <c r="B30" s="282">
        <v>3455.4860000000003</v>
      </c>
      <c r="C30" s="324">
        <v>0.26924168362793555</v>
      </c>
      <c r="D30" s="282">
        <v>2805.614</v>
      </c>
      <c r="E30" s="324">
        <v>0.35047963353224904</v>
      </c>
      <c r="F30" s="196">
        <v>645.45699999999999</v>
      </c>
      <c r="G30" s="324">
        <v>0.17458783840988168</v>
      </c>
      <c r="H30" s="196">
        <v>6906.5570000000007</v>
      </c>
      <c r="I30" s="203">
        <v>0.28148386193567926</v>
      </c>
      <c r="J30" s="101"/>
    </row>
    <row r="31" spans="1:15">
      <c r="A31" s="170" t="s">
        <v>6</v>
      </c>
      <c r="B31" s="282">
        <v>2729.65</v>
      </c>
      <c r="C31" s="324">
        <v>6.4835504180039125E-2</v>
      </c>
      <c r="D31" s="282">
        <v>1610.088</v>
      </c>
      <c r="E31" s="324">
        <v>5.1132864503409529E-2</v>
      </c>
      <c r="F31" s="196">
        <v>3315.7330000000002</v>
      </c>
      <c r="G31" s="324">
        <v>0.16860899598377235</v>
      </c>
      <c r="H31" s="196">
        <v>7655.4710000000005</v>
      </c>
      <c r="I31" s="203">
        <v>8.2092065256849631E-2</v>
      </c>
      <c r="J31" s="101"/>
    </row>
    <row r="32" spans="1:15">
      <c r="A32" s="170" t="s">
        <v>25</v>
      </c>
      <c r="B32" s="282">
        <v>337256.19500000001</v>
      </c>
      <c r="C32" s="324">
        <v>0.16015870832868526</v>
      </c>
      <c r="D32" s="282">
        <v>308202.22399999993</v>
      </c>
      <c r="E32" s="324">
        <v>0.17628458165327537</v>
      </c>
      <c r="F32" s="196">
        <v>121401.94299999998</v>
      </c>
      <c r="G32" s="324">
        <v>0.14764486410394356</v>
      </c>
      <c r="H32" s="196">
        <v>766860.36199999996</v>
      </c>
      <c r="I32" s="203">
        <v>0.16398726382009898</v>
      </c>
      <c r="J32" s="101"/>
    </row>
    <row r="33" spans="1:10">
      <c r="A33" s="170" t="s">
        <v>5</v>
      </c>
      <c r="B33" s="282">
        <v>162608.989</v>
      </c>
      <c r="C33" s="324">
        <v>0.13645194135347202</v>
      </c>
      <c r="D33" s="282">
        <v>131258.397</v>
      </c>
      <c r="E33" s="324">
        <v>0.15991978001299936</v>
      </c>
      <c r="F33" s="196">
        <v>48417.976000000002</v>
      </c>
      <c r="G33" s="324">
        <v>0.12385758251658659</v>
      </c>
      <c r="H33" s="196">
        <v>342285.36200000002</v>
      </c>
      <c r="I33" s="203">
        <v>0.14241789939036947</v>
      </c>
      <c r="J33" s="101"/>
    </row>
    <row r="34" spans="1:10">
      <c r="A34" s="170" t="s">
        <v>3</v>
      </c>
      <c r="B34" s="282">
        <v>3077.5749999999998</v>
      </c>
      <c r="C34" s="324">
        <v>2.9961484343089113E-2</v>
      </c>
      <c r="D34" s="282">
        <v>2107.0969999999998</v>
      </c>
      <c r="E34" s="324">
        <v>2.8993328621595399E-2</v>
      </c>
      <c r="F34" s="196">
        <v>1007.788</v>
      </c>
      <c r="G34" s="324">
        <v>2.7989682521343293E-2</v>
      </c>
      <c r="H34" s="196">
        <v>6192.4599999999991</v>
      </c>
      <c r="I34" s="203">
        <v>2.929280907388997E-2</v>
      </c>
      <c r="J34" s="101"/>
    </row>
    <row r="35" spans="1:10" ht="12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0.13146785271917158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0.18739410351850422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0.1328845606368714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{F6D3C878-2A29-4348-8AAD-7FEE4D3E5798}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D3C878-2A29-4348-8AAD-7FEE4D3E5798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38"/>
  <dimension ref="A1:O41"/>
  <sheetViews>
    <sheetView showGridLines="0" zoomScaleNormal="100" zoomScaleSheetLayoutView="100" workbookViewId="0">
      <selection activeCell="L28" sqref="L28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267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1241.0104500000004</v>
      </c>
      <c r="C7" s="323">
        <v>3.2298007759243977E-2</v>
      </c>
      <c r="D7" s="280">
        <v>1241.0104500000004</v>
      </c>
      <c r="E7" s="323">
        <v>3.2372786745237962E-2</v>
      </c>
      <c r="F7" s="195">
        <v>1241.0104500000004</v>
      </c>
      <c r="G7" s="323">
        <v>3.2421150640611178E-2</v>
      </c>
      <c r="H7" s="195">
        <v>1241.0104500000004</v>
      </c>
      <c r="I7" s="201">
        <v>3.2421150640611178E-2</v>
      </c>
      <c r="J7" s="111"/>
      <c r="O7" s="60"/>
    </row>
    <row r="8" spans="1:15" ht="12">
      <c r="A8" s="167" t="s">
        <v>312</v>
      </c>
      <c r="B8" s="280">
        <v>428731.95499999996</v>
      </c>
      <c r="C8" s="323">
        <v>4.2491151303928901E-2</v>
      </c>
      <c r="D8" s="280">
        <v>392360.60199999996</v>
      </c>
      <c r="E8" s="323">
        <v>4.3411129629336485E-2</v>
      </c>
      <c r="F8" s="195">
        <v>289139.96000000008</v>
      </c>
      <c r="G8" s="323">
        <v>4.2570379981456297E-2</v>
      </c>
      <c r="H8" s="195">
        <v>1110232.517</v>
      </c>
      <c r="I8" s="201">
        <v>4.2832704067773453E-2</v>
      </c>
      <c r="J8" s="111"/>
      <c r="O8" s="60"/>
    </row>
    <row r="9" spans="1:15" ht="12">
      <c r="A9" s="167" t="s">
        <v>313</v>
      </c>
      <c r="B9" s="280">
        <v>202188.78300000002</v>
      </c>
      <c r="C9" s="323">
        <v>3.7716442081144747E-2</v>
      </c>
      <c r="D9" s="280">
        <v>168774.397</v>
      </c>
      <c r="E9" s="323">
        <v>3.826613875423724E-2</v>
      </c>
      <c r="F9" s="195">
        <v>97082.952999999994</v>
      </c>
      <c r="G9" s="323">
        <v>3.6465888942528731E-2</v>
      </c>
      <c r="H9" s="195">
        <v>468046.13300000003</v>
      </c>
      <c r="I9" s="202">
        <v>3.7643664963939699E-2</v>
      </c>
      <c r="J9" s="101"/>
      <c r="O9" s="104"/>
    </row>
    <row r="10" spans="1:15">
      <c r="A10" s="170" t="s">
        <v>40</v>
      </c>
      <c r="B10" s="282">
        <v>10388.089999999998</v>
      </c>
      <c r="C10" s="324">
        <v>1.3275711264701886E-2</v>
      </c>
      <c r="D10" s="282">
        <v>6249.5</v>
      </c>
      <c r="E10" s="324">
        <v>8.5250842867151087E-3</v>
      </c>
      <c r="F10" s="196">
        <v>2871.2380000000003</v>
      </c>
      <c r="G10" s="324">
        <v>5.9262027083357999E-3</v>
      </c>
      <c r="H10" s="196">
        <v>19508.827999999998</v>
      </c>
      <c r="I10" s="203">
        <v>9.7541257216913584E-3</v>
      </c>
      <c r="J10" s="101"/>
      <c r="O10" s="127"/>
    </row>
    <row r="11" spans="1:15">
      <c r="A11" s="170" t="s">
        <v>39</v>
      </c>
      <c r="B11" s="282">
        <v>2876.1610000000001</v>
      </c>
      <c r="C11" s="324">
        <v>6.6783163792306963E-2</v>
      </c>
      <c r="D11" s="282">
        <v>3497.7990000000004</v>
      </c>
      <c r="E11" s="324">
        <v>8.3190399590160308E-2</v>
      </c>
      <c r="F11" s="196">
        <v>2852.3049999999998</v>
      </c>
      <c r="G11" s="324">
        <v>0.1049907725114225</v>
      </c>
      <c r="H11" s="196">
        <v>9226.2650000000012</v>
      </c>
      <c r="I11" s="203">
        <v>8.2171893051819656E-2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282">
        <v>0</v>
      </c>
      <c r="E12" s="324">
        <v>0</v>
      </c>
      <c r="F12" s="196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0</v>
      </c>
      <c r="C13" s="324">
        <v>0</v>
      </c>
      <c r="D13" s="282">
        <v>0</v>
      </c>
      <c r="E13" s="324">
        <v>0</v>
      </c>
      <c r="F13" s="196">
        <v>20.646999999999998</v>
      </c>
      <c r="G13" s="324">
        <v>3.7949809644401808E-3</v>
      </c>
      <c r="H13" s="196">
        <v>20.646999999999998</v>
      </c>
      <c r="I13" s="203">
        <v>1.2567312606773006E-3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282">
        <v>0</v>
      </c>
      <c r="E14" s="324">
        <v>0</v>
      </c>
      <c r="F14" s="196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282">
        <v>0</v>
      </c>
      <c r="E15" s="324">
        <v>0</v>
      </c>
      <c r="F15" s="196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100283.10100000001</v>
      </c>
      <c r="C16" s="324">
        <v>4.4143094075832834E-2</v>
      </c>
      <c r="D16" s="282">
        <v>85086.176000000007</v>
      </c>
      <c r="E16" s="324">
        <v>5.0268131119564845E-2</v>
      </c>
      <c r="F16" s="196">
        <v>25484.467000000001</v>
      </c>
      <c r="G16" s="324">
        <v>3.1851058908943755E-2</v>
      </c>
      <c r="H16" s="196">
        <v>210853.74400000001</v>
      </c>
      <c r="I16" s="203">
        <v>4.4254856827940732E-2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282">
        <v>0</v>
      </c>
      <c r="E17" s="324">
        <v>0</v>
      </c>
      <c r="F17" s="196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282">
        <v>0</v>
      </c>
      <c r="E18" s="324">
        <v>0</v>
      </c>
      <c r="F18" s="196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282">
        <v>0</v>
      </c>
      <c r="E19" s="324">
        <v>0</v>
      </c>
      <c r="F19" s="196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282">
        <v>0</v>
      </c>
      <c r="E20" s="324">
        <v>0</v>
      </c>
      <c r="F20" s="196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29967.149000000001</v>
      </c>
      <c r="C21" s="324">
        <v>9.6364806795697158E-2</v>
      </c>
      <c r="D21" s="282">
        <v>27714.112000000001</v>
      </c>
      <c r="E21" s="324">
        <v>9.8170413606462101E-2</v>
      </c>
      <c r="F21" s="196">
        <v>12870.064</v>
      </c>
      <c r="G21" s="324">
        <v>6.4227511538599708E-2</v>
      </c>
      <c r="H21" s="196">
        <v>70551.324999999997</v>
      </c>
      <c r="I21" s="203">
        <v>8.8893118299084903E-2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282">
        <v>0</v>
      </c>
      <c r="E22" s="324">
        <v>0</v>
      </c>
      <c r="F22" s="196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282">
        <v>0</v>
      </c>
      <c r="E23" s="324">
        <v>0</v>
      </c>
      <c r="F23" s="196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1030.3630000000001</v>
      </c>
      <c r="C24" s="324">
        <v>0.15755785726464297</v>
      </c>
      <c r="D24" s="282">
        <v>947</v>
      </c>
      <c r="E24" s="324">
        <v>0.29082989092497108</v>
      </c>
      <c r="F24" s="196">
        <v>1560.7379999999998</v>
      </c>
      <c r="G24" s="324">
        <v>0.24798508089944879</v>
      </c>
      <c r="H24" s="196">
        <v>3538.1009999999997</v>
      </c>
      <c r="I24" s="203">
        <v>0.21990177296803171</v>
      </c>
      <c r="J24" s="101"/>
      <c r="O24" s="127"/>
    </row>
    <row r="25" spans="1:15">
      <c r="A25" s="170" t="s">
        <v>30</v>
      </c>
      <c r="B25" s="282">
        <v>57643.919000000002</v>
      </c>
      <c r="C25" s="324">
        <v>4.552603475673437E-2</v>
      </c>
      <c r="D25" s="282">
        <v>45279.810000000005</v>
      </c>
      <c r="E25" s="324">
        <v>4.4033221614156584E-2</v>
      </c>
      <c r="F25" s="196">
        <v>51423.493999999999</v>
      </c>
      <c r="G25" s="324">
        <v>6.9226602703298473E-2</v>
      </c>
      <c r="H25" s="196">
        <v>154347.223</v>
      </c>
      <c r="I25" s="203">
        <v>5.081702053206881E-2</v>
      </c>
      <c r="J25" s="101"/>
      <c r="O25" s="98"/>
    </row>
    <row r="26" spans="1:15" ht="13.5" customHeight="1">
      <c r="A26" s="168" t="s">
        <v>315</v>
      </c>
      <c r="B26" s="280">
        <v>184701.59700000001</v>
      </c>
      <c r="C26" s="323">
        <v>3.9360328974186239E-2</v>
      </c>
      <c r="D26" s="280">
        <v>152013.75400000002</v>
      </c>
      <c r="E26" s="323">
        <v>4.0822573737458095E-2</v>
      </c>
      <c r="F26" s="195">
        <v>87893.114000000016</v>
      </c>
      <c r="G26" s="323">
        <v>4.1670852450078177E-2</v>
      </c>
      <c r="H26" s="195">
        <v>424608.46500000003</v>
      </c>
      <c r="I26" s="202">
        <v>4.03406526296924E-2</v>
      </c>
      <c r="J26" s="10"/>
      <c r="O26" s="78"/>
    </row>
    <row r="27" spans="1:15" ht="12.75" customHeight="1">
      <c r="A27" s="170" t="s">
        <v>26</v>
      </c>
      <c r="B27" s="282">
        <v>30715.136000000002</v>
      </c>
      <c r="C27" s="324">
        <v>2.8597482763975886E-2</v>
      </c>
      <c r="D27" s="282">
        <v>23726.628000000001</v>
      </c>
      <c r="E27" s="324">
        <v>2.5661538904208619E-2</v>
      </c>
      <c r="F27" s="196">
        <v>20063.93</v>
      </c>
      <c r="G27" s="324">
        <v>2.6004609364197101E-2</v>
      </c>
      <c r="H27" s="196">
        <v>74505.694000000003</v>
      </c>
      <c r="I27" s="203">
        <v>2.6895401459692693E-2</v>
      </c>
      <c r="J27" s="101"/>
      <c r="O27" s="78"/>
    </row>
    <row r="28" spans="1:15" ht="12.75" customHeight="1">
      <c r="A28" s="170" t="s">
        <v>0</v>
      </c>
      <c r="B28" s="282">
        <v>1295.7159999999999</v>
      </c>
      <c r="C28" s="324">
        <v>1.1145102810519034E-2</v>
      </c>
      <c r="D28" s="282">
        <v>522.928</v>
      </c>
      <c r="E28" s="324">
        <v>5.4406485996240476E-3</v>
      </c>
      <c r="F28" s="196">
        <v>200.92500000000001</v>
      </c>
      <c r="G28" s="324">
        <v>3.6396741931403417E-3</v>
      </c>
      <c r="H28" s="196">
        <v>2019.5689999999997</v>
      </c>
      <c r="I28" s="203">
        <v>7.5475925977340503E-3</v>
      </c>
      <c r="J28" s="101"/>
      <c r="O28" s="78"/>
    </row>
    <row r="29" spans="1:15" ht="12.75" customHeight="1">
      <c r="A29" s="170" t="s">
        <v>1</v>
      </c>
      <c r="B29" s="282">
        <v>71</v>
      </c>
      <c r="C29" s="324">
        <v>1.5053899001186523E-3</v>
      </c>
      <c r="D29" s="282">
        <v>8</v>
      </c>
      <c r="E29" s="324">
        <v>3.6720782696139019E-4</v>
      </c>
      <c r="F29" s="196">
        <v>6</v>
      </c>
      <c r="G29" s="324">
        <v>6.0453625872459169E-4</v>
      </c>
      <c r="H29" s="196">
        <v>85</v>
      </c>
      <c r="I29" s="203">
        <v>1.0776565387406369E-3</v>
      </c>
      <c r="J29" s="101"/>
      <c r="O29" s="78"/>
    </row>
    <row r="30" spans="1:15" ht="12.75" customHeight="1">
      <c r="A30" s="170" t="s">
        <v>2</v>
      </c>
      <c r="B30" s="282">
        <v>1267.615</v>
      </c>
      <c r="C30" s="324">
        <v>9.8768971077303022E-2</v>
      </c>
      <c r="D30" s="282">
        <v>319.84800000000001</v>
      </c>
      <c r="E30" s="324">
        <v>3.9955678089011099E-2</v>
      </c>
      <c r="F30" s="196">
        <v>133.95599999999999</v>
      </c>
      <c r="G30" s="324">
        <v>3.6233379577623459E-2</v>
      </c>
      <c r="H30" s="196">
        <v>1721.4189999999999</v>
      </c>
      <c r="I30" s="203">
        <v>7.0158208804974032E-2</v>
      </c>
      <c r="J30" s="101"/>
    </row>
    <row r="31" spans="1:15">
      <c r="A31" s="170" t="s">
        <v>6</v>
      </c>
      <c r="B31" s="282">
        <v>1055.559</v>
      </c>
      <c r="C31" s="324">
        <v>2.5071968917911788E-2</v>
      </c>
      <c r="D31" s="282">
        <v>1081.2380000000001</v>
      </c>
      <c r="E31" s="324">
        <v>3.4337748091990944E-2</v>
      </c>
      <c r="F31" s="196">
        <v>678.05700000000002</v>
      </c>
      <c r="G31" s="324">
        <v>3.4480010902496895E-2</v>
      </c>
      <c r="H31" s="196">
        <v>2814.8540000000003</v>
      </c>
      <c r="I31" s="203">
        <v>3.0184580185399986E-2</v>
      </c>
      <c r="J31" s="101"/>
    </row>
    <row r="32" spans="1:15">
      <c r="A32" s="170" t="s">
        <v>25</v>
      </c>
      <c r="B32" s="282">
        <v>89316.448999999993</v>
      </c>
      <c r="C32" s="324">
        <v>4.2415253793469651E-2</v>
      </c>
      <c r="D32" s="282">
        <v>76113.101999999984</v>
      </c>
      <c r="E32" s="324">
        <v>4.353494329230758E-2</v>
      </c>
      <c r="F32" s="196">
        <v>41948.03</v>
      </c>
      <c r="G32" s="324">
        <v>5.1015750125005407E-2</v>
      </c>
      <c r="H32" s="196">
        <v>207377.58099999998</v>
      </c>
      <c r="I32" s="203">
        <v>4.4346120585928711E-2</v>
      </c>
      <c r="J32" s="101"/>
    </row>
    <row r="33" spans="1:10">
      <c r="A33" s="170" t="s">
        <v>5</v>
      </c>
      <c r="B33" s="282">
        <v>59784.155000000006</v>
      </c>
      <c r="C33" s="324">
        <v>5.0167361977306688E-2</v>
      </c>
      <c r="D33" s="282">
        <v>49266.581999999995</v>
      </c>
      <c r="E33" s="324">
        <v>6.002435756877629E-2</v>
      </c>
      <c r="F33" s="196">
        <v>24661.742000000006</v>
      </c>
      <c r="G33" s="324">
        <v>6.3086977133611902E-2</v>
      </c>
      <c r="H33" s="196">
        <v>133712.47899999999</v>
      </c>
      <c r="I33" s="203">
        <v>5.5635012465005407E-2</v>
      </c>
      <c r="J33" s="101"/>
    </row>
    <row r="34" spans="1:10">
      <c r="A34" s="170" t="s">
        <v>3</v>
      </c>
      <c r="B34" s="282">
        <v>1195.9670000000001</v>
      </c>
      <c r="C34" s="324">
        <v>1.1643240715612541E-2</v>
      </c>
      <c r="D34" s="282">
        <v>975.428</v>
      </c>
      <c r="E34" s="324">
        <v>1.3421738320877282E-2</v>
      </c>
      <c r="F34" s="196">
        <v>200.47399999999999</v>
      </c>
      <c r="G34" s="324">
        <v>5.5678412660041358E-3</v>
      </c>
      <c r="H34" s="196">
        <v>2371.8690000000001</v>
      </c>
      <c r="I34" s="203">
        <v>1.1219887696533905E-2</v>
      </c>
      <c r="J34" s="101"/>
    </row>
    <row r="35" spans="1:10" ht="10.95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3.2421150640611178E-2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4.2832704067773453E-2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3.7643664963939699E-2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{120D5AF3-226C-4B46-8117-6405F4270606}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20D5AF3-226C-4B46-8117-6405F4270606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39"/>
  <dimension ref="A1:O42"/>
  <sheetViews>
    <sheetView showGridLines="0" zoomScaleNormal="100" zoomScaleSheetLayoutView="100" workbookViewId="0">
      <selection activeCell="M34" sqref="M34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268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3486.8462999999997</v>
      </c>
      <c r="C7" s="323">
        <v>9.0747172074732402E-2</v>
      </c>
      <c r="D7" s="195">
        <v>3486.8452999999995</v>
      </c>
      <c r="E7" s="323">
        <v>9.0957251254842567E-2</v>
      </c>
      <c r="F7" s="280">
        <v>3486.8462999999997</v>
      </c>
      <c r="G7" s="323">
        <v>9.1093164568402843E-2</v>
      </c>
      <c r="H7" s="195">
        <v>3486.8462999999997</v>
      </c>
      <c r="I7" s="201">
        <v>9.1093164568402843E-2</v>
      </c>
      <c r="J7" s="111"/>
      <c r="O7" s="60"/>
    </row>
    <row r="8" spans="1:15" ht="12">
      <c r="A8" s="167" t="s">
        <v>312</v>
      </c>
      <c r="B8" s="280">
        <v>446494.5909999999</v>
      </c>
      <c r="C8" s="323">
        <v>4.4251586571303854E-2</v>
      </c>
      <c r="D8" s="195">
        <v>389641.97399999987</v>
      </c>
      <c r="E8" s="323">
        <v>4.3110338184119093E-2</v>
      </c>
      <c r="F8" s="280">
        <v>241936.13299999997</v>
      </c>
      <c r="G8" s="323">
        <v>3.5620510956196248E-2</v>
      </c>
      <c r="H8" s="195">
        <v>1078072.6979999996</v>
      </c>
      <c r="I8" s="201">
        <v>4.1591980175248358E-2</v>
      </c>
      <c r="J8" s="111"/>
      <c r="O8" s="60"/>
    </row>
    <row r="9" spans="1:15" ht="12">
      <c r="A9" s="167" t="s">
        <v>313</v>
      </c>
      <c r="B9" s="280">
        <v>252766.82499999998</v>
      </c>
      <c r="C9" s="323">
        <v>4.7151306683256254E-2</v>
      </c>
      <c r="D9" s="195">
        <v>197103.43400000001</v>
      </c>
      <c r="E9" s="323">
        <v>4.4689167838535618E-2</v>
      </c>
      <c r="F9" s="280">
        <v>85729.375999999989</v>
      </c>
      <c r="G9" s="323">
        <v>3.2201306282147062E-2</v>
      </c>
      <c r="H9" s="195">
        <v>535599.63500000001</v>
      </c>
      <c r="I9" s="202">
        <v>4.3076807590563711E-2</v>
      </c>
      <c r="J9" s="101"/>
      <c r="O9" s="104"/>
    </row>
    <row r="10" spans="1:15">
      <c r="A10" s="170" t="s">
        <v>40</v>
      </c>
      <c r="B10" s="282">
        <v>4665.8469999999998</v>
      </c>
      <c r="C10" s="324">
        <v>5.9628322027702402E-3</v>
      </c>
      <c r="D10" s="196">
        <v>2937.3620000000001</v>
      </c>
      <c r="E10" s="324">
        <v>4.006921934649822E-3</v>
      </c>
      <c r="F10" s="282">
        <v>1559.835</v>
      </c>
      <c r="G10" s="324">
        <v>3.2194817711234565E-3</v>
      </c>
      <c r="H10" s="196">
        <v>9163.0439999999999</v>
      </c>
      <c r="I10" s="203">
        <v>4.5813865994097482E-3</v>
      </c>
      <c r="J10" s="101"/>
      <c r="O10" s="127"/>
    </row>
    <row r="11" spans="1:15">
      <c r="A11" s="170" t="s">
        <v>39</v>
      </c>
      <c r="B11" s="282">
        <v>5113.8080000000009</v>
      </c>
      <c r="C11" s="324">
        <v>0.11874031991477868</v>
      </c>
      <c r="D11" s="196">
        <v>5467.5680000000002</v>
      </c>
      <c r="E11" s="324">
        <v>0.13003868052634629</v>
      </c>
      <c r="F11" s="282">
        <v>1812.6229999999996</v>
      </c>
      <c r="G11" s="324">
        <v>6.6721016525922758E-2</v>
      </c>
      <c r="H11" s="196">
        <v>12393.999</v>
      </c>
      <c r="I11" s="203">
        <v>0.11038468549433161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1883</v>
      </c>
      <c r="C13" s="324">
        <v>0.27851387481282036</v>
      </c>
      <c r="D13" s="196">
        <v>1411</v>
      </c>
      <c r="E13" s="324">
        <v>0.33375610683790807</v>
      </c>
      <c r="F13" s="282">
        <v>1610</v>
      </c>
      <c r="G13" s="324">
        <v>0.29592286301877713</v>
      </c>
      <c r="H13" s="196">
        <v>4904</v>
      </c>
      <c r="I13" s="203">
        <v>0.29849421719191566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196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212709.117</v>
      </c>
      <c r="C16" s="324">
        <v>9.3631314437697052E-2</v>
      </c>
      <c r="D16" s="196">
        <v>163933.45800000001</v>
      </c>
      <c r="E16" s="324">
        <v>9.6850380978781764E-2</v>
      </c>
      <c r="F16" s="282">
        <v>68481.206999999995</v>
      </c>
      <c r="G16" s="324">
        <v>8.5589349713006399E-2</v>
      </c>
      <c r="H16" s="196">
        <v>445123.78200000001</v>
      </c>
      <c r="I16" s="203">
        <v>9.3424422395466236E-2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1976</v>
      </c>
      <c r="C19" s="324">
        <v>1.9005709022594863E-2</v>
      </c>
      <c r="D19" s="196">
        <v>1081</v>
      </c>
      <c r="E19" s="324">
        <v>8.6124245545434533E-3</v>
      </c>
      <c r="F19" s="282">
        <v>1337</v>
      </c>
      <c r="G19" s="324">
        <v>1.0510521169262699E-2</v>
      </c>
      <c r="H19" s="196">
        <v>4394</v>
      </c>
      <c r="I19" s="203">
        <v>1.2318786763791638E-2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0</v>
      </c>
      <c r="C21" s="324">
        <v>0</v>
      </c>
      <c r="D21" s="196">
        <v>0</v>
      </c>
      <c r="E21" s="324">
        <v>0</v>
      </c>
      <c r="F21" s="282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>
      <c r="A22" s="170" t="s">
        <v>32</v>
      </c>
      <c r="B22" s="282">
        <v>0</v>
      </c>
      <c r="C22" s="324">
        <v>0</v>
      </c>
      <c r="D22" s="196">
        <v>0</v>
      </c>
      <c r="E22" s="324">
        <v>0</v>
      </c>
      <c r="F22" s="282">
        <v>0</v>
      </c>
      <c r="G22" s="324">
        <v>0</v>
      </c>
      <c r="H22" s="196">
        <v>0</v>
      </c>
      <c r="I22" s="203">
        <v>0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32.720999999999997</v>
      </c>
      <c r="C24" s="324">
        <v>5.0035285113657823E-3</v>
      </c>
      <c r="D24" s="196">
        <v>30.733000000000001</v>
      </c>
      <c r="E24" s="324">
        <v>9.4383052141469234E-3</v>
      </c>
      <c r="F24" s="282">
        <v>26.536999999999999</v>
      </c>
      <c r="G24" s="324">
        <v>4.2164540696956656E-3</v>
      </c>
      <c r="H24" s="196">
        <v>89.990999999999985</v>
      </c>
      <c r="I24" s="203">
        <v>5.5931643701426677E-3</v>
      </c>
      <c r="J24" s="101"/>
      <c r="O24" s="127"/>
    </row>
    <row r="25" spans="1:15">
      <c r="A25" s="170" t="s">
        <v>30</v>
      </c>
      <c r="B25" s="282">
        <v>26386.332000000002</v>
      </c>
      <c r="C25" s="324">
        <v>2.0839406629079682E-2</v>
      </c>
      <c r="D25" s="196">
        <v>22242.313000000002</v>
      </c>
      <c r="E25" s="324">
        <v>2.1629964824066969E-2</v>
      </c>
      <c r="F25" s="282">
        <v>10902.173999999999</v>
      </c>
      <c r="G25" s="324">
        <v>1.4676569198122366E-2</v>
      </c>
      <c r="H25" s="196">
        <v>59530.819000000003</v>
      </c>
      <c r="I25" s="203">
        <v>1.9599826887807835E-2</v>
      </c>
      <c r="J25" s="101"/>
      <c r="O25" s="98"/>
    </row>
    <row r="26" spans="1:15" ht="13.5" customHeight="1">
      <c r="A26" s="168" t="s">
        <v>317</v>
      </c>
      <c r="B26" s="280">
        <v>-70978.2</v>
      </c>
      <c r="C26" s="323"/>
      <c r="D26" s="195">
        <v>-58464.9</v>
      </c>
      <c r="E26" s="323"/>
      <c r="F26" s="280">
        <v>-23253.1</v>
      </c>
      <c r="G26" s="323"/>
      <c r="H26" s="195">
        <v>-152696.20000000001</v>
      </c>
      <c r="I26" s="202"/>
      <c r="J26" s="10"/>
      <c r="O26" s="78"/>
    </row>
    <row r="27" spans="1:15" ht="13.5" customHeight="1">
      <c r="A27" s="168" t="s">
        <v>315</v>
      </c>
      <c r="B27" s="280">
        <v>176473.58300000001</v>
      </c>
      <c r="C27" s="323">
        <v>3.7606920540775621E-2</v>
      </c>
      <c r="D27" s="195">
        <v>134609.39500000002</v>
      </c>
      <c r="E27" s="323">
        <v>3.614871555071341E-2</v>
      </c>
      <c r="F27" s="280">
        <v>58413.635999999999</v>
      </c>
      <c r="G27" s="323">
        <v>2.7694388058984627E-2</v>
      </c>
      <c r="H27" s="195">
        <v>369496.614</v>
      </c>
      <c r="I27" s="202">
        <v>3.510465707088891E-2</v>
      </c>
      <c r="J27" s="10"/>
      <c r="O27" s="78"/>
    </row>
    <row r="28" spans="1:15" ht="12.75" customHeight="1">
      <c r="A28" s="170" t="s">
        <v>26</v>
      </c>
      <c r="B28" s="282">
        <v>29046.428</v>
      </c>
      <c r="C28" s="324">
        <v>2.704382373840267E-2</v>
      </c>
      <c r="D28" s="196">
        <v>20745.115000000002</v>
      </c>
      <c r="E28" s="324">
        <v>2.2436882967304995E-2</v>
      </c>
      <c r="F28" s="282">
        <v>9732.0519999999997</v>
      </c>
      <c r="G28" s="324">
        <v>1.2613591184381779E-2</v>
      </c>
      <c r="H28" s="196">
        <v>59523.595000000001</v>
      </c>
      <c r="I28" s="203">
        <v>2.148709578960712E-2</v>
      </c>
      <c r="J28" s="101"/>
      <c r="O28" s="78"/>
    </row>
    <row r="29" spans="1:15" ht="12.75" customHeight="1">
      <c r="A29" s="170" t="s">
        <v>0</v>
      </c>
      <c r="B29" s="282">
        <v>934.7</v>
      </c>
      <c r="C29" s="324">
        <v>8.0398232305475461E-3</v>
      </c>
      <c r="D29" s="196">
        <v>597.29999999999995</v>
      </c>
      <c r="E29" s="324">
        <v>6.2144299187563935E-3</v>
      </c>
      <c r="F29" s="282">
        <v>286</v>
      </c>
      <c r="G29" s="324">
        <v>5.1807730209687082E-3</v>
      </c>
      <c r="H29" s="196">
        <v>1818</v>
      </c>
      <c r="I29" s="203">
        <v>6.7942830092363798E-3</v>
      </c>
      <c r="J29" s="101"/>
      <c r="O29" s="78"/>
    </row>
    <row r="30" spans="1:15" ht="12.75" customHeight="1">
      <c r="A30" s="170" t="s">
        <v>1</v>
      </c>
      <c r="B30" s="282">
        <v>3330.1</v>
      </c>
      <c r="C30" s="324">
        <v>7.0607026850494706E-2</v>
      </c>
      <c r="D30" s="196">
        <v>2307.1999999999998</v>
      </c>
      <c r="E30" s="324">
        <v>0.10590273729566493</v>
      </c>
      <c r="F30" s="282">
        <v>411.5</v>
      </c>
      <c r="G30" s="324">
        <v>4.1461111744194916E-2</v>
      </c>
      <c r="H30" s="196">
        <v>6048.7999999999993</v>
      </c>
      <c r="I30" s="203">
        <v>7.6688574959227818E-2</v>
      </c>
      <c r="J30" s="101"/>
      <c r="O30" s="78"/>
    </row>
    <row r="31" spans="1:15" ht="12.75" customHeight="1">
      <c r="A31" s="170" t="s">
        <v>2</v>
      </c>
      <c r="B31" s="282">
        <v>1246.3810000000001</v>
      </c>
      <c r="C31" s="324">
        <v>9.7114477929260881E-2</v>
      </c>
      <c r="D31" s="196">
        <v>886.67499999999995</v>
      </c>
      <c r="E31" s="324">
        <v>0.11076417820206445</v>
      </c>
      <c r="F31" s="282">
        <v>1092.4010000000001</v>
      </c>
      <c r="G31" s="324">
        <v>0.29548045689611102</v>
      </c>
      <c r="H31" s="196">
        <v>3225.4570000000003</v>
      </c>
      <c r="I31" s="203">
        <v>0.13145683049708709</v>
      </c>
      <c r="J31" s="101"/>
    </row>
    <row r="32" spans="1:15">
      <c r="A32" s="170" t="s">
        <v>6</v>
      </c>
      <c r="B32" s="282">
        <v>4842.8500000000004</v>
      </c>
      <c r="C32" s="324">
        <v>0.11502889433381661</v>
      </c>
      <c r="D32" s="196">
        <v>5292.58</v>
      </c>
      <c r="E32" s="324">
        <v>0.16808073596813042</v>
      </c>
      <c r="F32" s="282">
        <v>1700.16</v>
      </c>
      <c r="G32" s="324">
        <v>8.6455173143244773E-2</v>
      </c>
      <c r="H32" s="196">
        <v>11835.59</v>
      </c>
      <c r="I32" s="203">
        <v>0.12691681891725759</v>
      </c>
      <c r="J32" s="101"/>
    </row>
    <row r="33" spans="1:10">
      <c r="A33" s="170" t="s">
        <v>25</v>
      </c>
      <c r="B33" s="282">
        <v>78856.19</v>
      </c>
      <c r="C33" s="324">
        <v>3.7447808880490353E-2</v>
      </c>
      <c r="D33" s="196">
        <v>64058.955000000002</v>
      </c>
      <c r="E33" s="324">
        <v>3.6640248525010626E-2</v>
      </c>
      <c r="F33" s="282">
        <v>29793.37</v>
      </c>
      <c r="G33" s="324">
        <v>3.6233671028218305E-2</v>
      </c>
      <c r="H33" s="196">
        <v>172708.51500000001</v>
      </c>
      <c r="I33" s="203">
        <v>3.6932404146457265E-2</v>
      </c>
      <c r="J33" s="101"/>
    </row>
    <row r="34" spans="1:10">
      <c r="A34" s="170" t="s">
        <v>5</v>
      </c>
      <c r="B34" s="282">
        <v>47815.281999999999</v>
      </c>
      <c r="C34" s="324">
        <v>4.0123784640612489E-2</v>
      </c>
      <c r="D34" s="196">
        <v>33928.79</v>
      </c>
      <c r="E34" s="324">
        <v>4.1337428742995029E-2</v>
      </c>
      <c r="F34" s="282">
        <v>13435.200999999999</v>
      </c>
      <c r="G34" s="324">
        <v>3.4368465061084472E-2</v>
      </c>
      <c r="H34" s="196">
        <v>95179.273000000001</v>
      </c>
      <c r="I34" s="203">
        <v>3.9602137955763672E-2</v>
      </c>
      <c r="J34" s="101"/>
    </row>
    <row r="35" spans="1:10">
      <c r="A35" s="170" t="s">
        <v>3</v>
      </c>
      <c r="B35" s="282">
        <v>10401.652</v>
      </c>
      <c r="C35" s="324">
        <v>0.10126444799566593</v>
      </c>
      <c r="D35" s="196">
        <v>6792.78</v>
      </c>
      <c r="E35" s="324">
        <v>9.3467601536237191E-2</v>
      </c>
      <c r="F35" s="282">
        <v>1962.9519999999998</v>
      </c>
      <c r="G35" s="324">
        <v>5.4517818514048452E-2</v>
      </c>
      <c r="H35" s="196">
        <v>19157.384000000002</v>
      </c>
      <c r="I35" s="203">
        <v>9.0622077795770126E-2</v>
      </c>
      <c r="J35" s="101"/>
    </row>
    <row r="36" spans="1:10">
      <c r="A36" s="190" t="s">
        <v>322</v>
      </c>
      <c r="B36" s="71"/>
      <c r="C36" s="8"/>
      <c r="E36" s="103"/>
      <c r="F36" s="103"/>
      <c r="G36" s="103"/>
      <c r="I36" s="3"/>
    </row>
    <row r="37" spans="1:10">
      <c r="A37" s="190"/>
      <c r="B37" s="71"/>
    </row>
    <row r="38" spans="1:10">
      <c r="A38" s="103" t="s">
        <v>163</v>
      </c>
      <c r="B38" s="104">
        <f>+I7</f>
        <v>9.1093164568402843E-2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4.1591980175248358E-2</v>
      </c>
      <c r="C39" s="93"/>
      <c r="D39" s="103"/>
      <c r="E39" s="103"/>
    </row>
    <row r="40" spans="1:10">
      <c r="A40" s="103" t="s">
        <v>116</v>
      </c>
      <c r="B40" s="104">
        <f t="shared" si="0"/>
        <v>4.3076807590563711E-2</v>
      </c>
      <c r="C40" s="93"/>
      <c r="D40" s="103"/>
      <c r="E40" s="103"/>
      <c r="H40" s="116"/>
    </row>
    <row r="41" spans="1:10" ht="12">
      <c r="B41" s="120"/>
      <c r="C41" s="120"/>
      <c r="H41" s="116"/>
    </row>
    <row r="42" spans="1:10">
      <c r="B42" s="78"/>
      <c r="C42" s="78"/>
      <c r="H42" s="116"/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{5E295BF7-E565-466F-8F21-1E116498E39C}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295BF7-E565-466F-8F21-1E116498E39C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>
    <tabColor rgb="FF92D050"/>
  </sheetPr>
  <dimension ref="A1:H39"/>
  <sheetViews>
    <sheetView showGridLines="0" zoomScaleNormal="100" zoomScaleSheetLayoutView="100" workbookViewId="0">
      <selection activeCell="B24" sqref="B24"/>
    </sheetView>
  </sheetViews>
  <sheetFormatPr defaultColWidth="9.109375" defaultRowHeight="11.4"/>
  <cols>
    <col min="1" max="1" width="9" style="74" customWidth="1"/>
    <col min="2" max="2" width="90.44140625" style="74" customWidth="1"/>
    <col min="3" max="5" width="9.109375" style="74" customWidth="1"/>
    <col min="6" max="16384" width="9.109375" style="74"/>
  </cols>
  <sheetData>
    <row r="1" spans="1:8" s="82" customFormat="1" ht="21">
      <c r="A1" s="173" t="s">
        <v>300</v>
      </c>
    </row>
    <row r="2" spans="1:8" ht="4.5" customHeight="1"/>
    <row r="3" spans="1:8" ht="23.85" customHeight="1">
      <c r="A3" s="154" t="s">
        <v>113</v>
      </c>
      <c r="B3" s="87" t="s">
        <v>114</v>
      </c>
    </row>
    <row r="4" spans="1:8" ht="23.85" customHeight="1">
      <c r="A4" s="154" t="s">
        <v>123</v>
      </c>
      <c r="B4" s="87" t="s">
        <v>124</v>
      </c>
    </row>
    <row r="5" spans="1:8" s="84" customFormat="1" ht="23.85" customHeight="1">
      <c r="A5" s="154" t="s">
        <v>92</v>
      </c>
      <c r="B5" s="87" t="s">
        <v>93</v>
      </c>
      <c r="C5" s="85"/>
      <c r="D5" s="85"/>
    </row>
    <row r="6" spans="1:8" s="84" customFormat="1" ht="7.5" hidden="1" customHeight="1">
      <c r="A6" s="154"/>
      <c r="B6" s="87"/>
      <c r="C6" s="85"/>
      <c r="D6" s="85"/>
    </row>
    <row r="7" spans="1:8" s="84" customFormat="1" ht="23.85" customHeight="1">
      <c r="A7" s="154" t="s">
        <v>184</v>
      </c>
      <c r="B7" s="87" t="s">
        <v>160</v>
      </c>
    </row>
    <row r="8" spans="1:8" s="84" customFormat="1" ht="23.85" customHeight="1">
      <c r="A8" s="154" t="s">
        <v>185</v>
      </c>
      <c r="B8" s="87" t="s">
        <v>162</v>
      </c>
    </row>
    <row r="9" spans="1:8" s="84" customFormat="1" ht="23.85" customHeight="1">
      <c r="A9" s="154" t="s">
        <v>85</v>
      </c>
      <c r="B9" s="87" t="s">
        <v>128</v>
      </c>
    </row>
    <row r="10" spans="1:8" s="84" customFormat="1" ht="23.85" customHeight="1">
      <c r="A10" s="154" t="s">
        <v>76</v>
      </c>
      <c r="B10" s="87" t="s">
        <v>99</v>
      </c>
    </row>
    <row r="11" spans="1:8" s="84" customFormat="1" ht="23.85" customHeight="1">
      <c r="A11" s="154" t="s">
        <v>77</v>
      </c>
      <c r="B11" s="87" t="s">
        <v>100</v>
      </c>
    </row>
    <row r="12" spans="1:8" s="84" customFormat="1" ht="23.85" customHeight="1">
      <c r="A12" s="154" t="s">
        <v>78</v>
      </c>
      <c r="B12" s="87" t="s">
        <v>101</v>
      </c>
    </row>
    <row r="13" spans="1:8" s="84" customFormat="1" ht="23.85" customHeight="1">
      <c r="A13" s="154" t="s">
        <v>88</v>
      </c>
      <c r="B13" s="87" t="s">
        <v>127</v>
      </c>
    </row>
    <row r="14" spans="1:8" s="84" customFormat="1" ht="23.85" customHeight="1">
      <c r="A14" s="154" t="s">
        <v>79</v>
      </c>
      <c r="B14" s="87" t="s">
        <v>102</v>
      </c>
    </row>
    <row r="15" spans="1:8" s="84" customFormat="1" ht="23.85" customHeight="1">
      <c r="A15" s="154" t="s">
        <v>80</v>
      </c>
      <c r="B15" s="87" t="s">
        <v>103</v>
      </c>
    </row>
    <row r="16" spans="1:8" s="84" customFormat="1" ht="23.85" customHeight="1">
      <c r="A16" s="154" t="s">
        <v>81</v>
      </c>
      <c r="B16" s="87" t="s">
        <v>104</v>
      </c>
      <c r="D16" s="86"/>
      <c r="E16" s="86"/>
      <c r="F16" s="86"/>
      <c r="G16" s="86"/>
      <c r="H16" s="86"/>
    </row>
    <row r="17" spans="1:8" s="84" customFormat="1" ht="23.85" customHeight="1">
      <c r="A17" s="154" t="s">
        <v>82</v>
      </c>
      <c r="B17" s="87" t="s">
        <v>105</v>
      </c>
      <c r="D17" s="86"/>
      <c r="E17" s="86"/>
      <c r="F17" s="86"/>
      <c r="G17" s="86"/>
      <c r="H17" s="86"/>
    </row>
    <row r="18" spans="1:8" s="84" customFormat="1" ht="23.85" customHeight="1">
      <c r="A18" s="154" t="s">
        <v>83</v>
      </c>
      <c r="B18" s="87" t="s">
        <v>106</v>
      </c>
      <c r="D18" s="86"/>
      <c r="E18" s="86"/>
      <c r="F18" s="86"/>
      <c r="G18" s="86"/>
      <c r="H18" s="86"/>
    </row>
    <row r="19" spans="1:8" s="84" customFormat="1" ht="23.85" customHeight="1">
      <c r="A19" s="154" t="s">
        <v>84</v>
      </c>
      <c r="B19" s="87" t="s">
        <v>107</v>
      </c>
      <c r="D19" s="86"/>
      <c r="E19" s="86"/>
      <c r="F19" s="86"/>
      <c r="G19" s="86"/>
      <c r="H19" s="86"/>
    </row>
    <row r="20" spans="1:8" s="84" customFormat="1" ht="23.85" customHeight="1">
      <c r="A20" s="154" t="s">
        <v>86</v>
      </c>
      <c r="B20" s="87" t="s">
        <v>108</v>
      </c>
      <c r="D20" s="86"/>
      <c r="E20" s="86"/>
      <c r="F20" s="86"/>
      <c r="G20" s="86"/>
      <c r="H20" s="86"/>
    </row>
    <row r="21" spans="1:8" s="84" customFormat="1" ht="23.85" customHeight="1">
      <c r="A21" s="154" t="s">
        <v>87</v>
      </c>
      <c r="B21" s="87" t="s">
        <v>109</v>
      </c>
      <c r="D21" s="86"/>
      <c r="E21" s="86"/>
      <c r="F21" s="86"/>
      <c r="G21" s="86"/>
      <c r="H21" s="86"/>
    </row>
    <row r="22" spans="1:8" s="84" customFormat="1" ht="23.85" customHeight="1">
      <c r="A22" s="154" t="s">
        <v>89</v>
      </c>
      <c r="B22" s="87" t="s">
        <v>110</v>
      </c>
      <c r="D22" s="86"/>
      <c r="E22" s="86"/>
      <c r="F22" s="86"/>
      <c r="G22" s="86"/>
      <c r="H22" s="86"/>
    </row>
    <row r="23" spans="1:8" s="84" customFormat="1" ht="2.1" customHeight="1"/>
    <row r="24" spans="1:8" s="84" customFormat="1" ht="13.8">
      <c r="A24" s="152" t="s">
        <v>94</v>
      </c>
    </row>
    <row r="25" spans="1:8" s="87" customFormat="1" ht="23.4" customHeight="1">
      <c r="A25" s="87" t="s">
        <v>158</v>
      </c>
    </row>
    <row r="26" spans="1:8" s="88" customFormat="1" ht="13.8">
      <c r="A26" s="152" t="s">
        <v>168</v>
      </c>
    </row>
    <row r="27" spans="1:8" s="87" customFormat="1" ht="23.4" customHeight="1">
      <c r="A27" s="87" t="s">
        <v>165</v>
      </c>
    </row>
    <row r="28" spans="1:8" s="88" customFormat="1" ht="13.8">
      <c r="A28" s="152" t="s">
        <v>97</v>
      </c>
    </row>
    <row r="29" spans="1:8" s="87" customFormat="1" ht="37.5" customHeight="1">
      <c r="A29" s="373" t="s">
        <v>200</v>
      </c>
      <c r="B29" s="373"/>
    </row>
    <row r="30" spans="1:8" s="88" customFormat="1" ht="13.8">
      <c r="A30" s="152" t="s">
        <v>95</v>
      </c>
    </row>
    <row r="31" spans="1:8" s="87" customFormat="1" ht="23.4" customHeight="1">
      <c r="A31" s="87" t="s">
        <v>98</v>
      </c>
    </row>
    <row r="32" spans="1:8" s="88" customFormat="1" ht="13.8">
      <c r="A32" s="152" t="s">
        <v>179</v>
      </c>
    </row>
    <row r="33" spans="1:2" s="87" customFormat="1" ht="23.4" customHeight="1">
      <c r="A33" s="87" t="s">
        <v>159</v>
      </c>
      <c r="B33" s="153"/>
    </row>
    <row r="34" spans="1:2" s="88" customFormat="1" ht="13.8">
      <c r="A34" s="85" t="s">
        <v>178</v>
      </c>
    </row>
    <row r="35" spans="1:2" s="84" customFormat="1" ht="23.4" customHeight="1">
      <c r="A35" s="87" t="s">
        <v>177</v>
      </c>
      <c r="B35" s="153"/>
    </row>
    <row r="36" spans="1:2" s="88" customFormat="1" ht="13.8">
      <c r="A36" s="85" t="s">
        <v>96</v>
      </c>
    </row>
    <row r="37" spans="1:2" s="87" customFormat="1" ht="37.5" customHeight="1">
      <c r="A37" s="373" t="s">
        <v>199</v>
      </c>
      <c r="B37" s="373"/>
    </row>
    <row r="38" spans="1:2" s="88" customFormat="1" ht="13.8">
      <c r="A38" s="85" t="s">
        <v>120</v>
      </c>
    </row>
    <row r="39" spans="1:2" s="87" customFormat="1" ht="23.4" customHeight="1">
      <c r="A39" s="87" t="s">
        <v>121</v>
      </c>
    </row>
  </sheetData>
  <sortState ref="A7:B19">
    <sortCondition ref="B7:B19"/>
  </sortState>
  <mergeCells count="2">
    <mergeCell ref="A29:B29"/>
    <mergeCell ref="A37:B37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40"/>
  <dimension ref="A1:O41"/>
  <sheetViews>
    <sheetView showGridLines="0" zoomScaleNormal="100" zoomScaleSheetLayoutView="100" workbookViewId="0">
      <selection activeCell="N28" sqref="N28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269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1024.1178000000004</v>
      </c>
      <c r="C7" s="323">
        <v>2.6653252316110529E-2</v>
      </c>
      <c r="D7" s="195">
        <v>1024.1500000000003</v>
      </c>
      <c r="E7" s="323">
        <v>2.6715802066884658E-2</v>
      </c>
      <c r="F7" s="280">
        <v>1023.8200000000002</v>
      </c>
      <c r="G7" s="323">
        <v>2.6747093426063039E-2</v>
      </c>
      <c r="H7" s="195">
        <v>1023.8200000000002</v>
      </c>
      <c r="I7" s="201">
        <v>2.6747093426063039E-2</v>
      </c>
      <c r="J7" s="111"/>
      <c r="O7" s="60"/>
    </row>
    <row r="8" spans="1:15" ht="12">
      <c r="A8" s="167" t="s">
        <v>312</v>
      </c>
      <c r="B8" s="280">
        <v>410538.42899999989</v>
      </c>
      <c r="C8" s="323">
        <v>4.0688011003789694E-2</v>
      </c>
      <c r="D8" s="195">
        <v>328630.76900000015</v>
      </c>
      <c r="E8" s="323">
        <v>3.6360003630658978E-2</v>
      </c>
      <c r="F8" s="280">
        <v>204704.07099999997</v>
      </c>
      <c r="G8" s="323">
        <v>3.0138795364781142E-2</v>
      </c>
      <c r="H8" s="195">
        <v>943873.26900000009</v>
      </c>
      <c r="I8" s="201">
        <v>3.6414574235136485E-2</v>
      </c>
      <c r="J8" s="111"/>
      <c r="O8" s="60"/>
    </row>
    <row r="9" spans="1:15" ht="12">
      <c r="A9" s="167" t="s">
        <v>313</v>
      </c>
      <c r="B9" s="280">
        <v>287439.641</v>
      </c>
      <c r="C9" s="323">
        <v>5.3619198902846839E-2</v>
      </c>
      <c r="D9" s="195">
        <v>204690.23700000002</v>
      </c>
      <c r="E9" s="323">
        <v>4.6409320074061386E-2</v>
      </c>
      <c r="F9" s="280">
        <v>108264.87300000001</v>
      </c>
      <c r="G9" s="323">
        <v>4.0665994525269304E-2</v>
      </c>
      <c r="H9" s="195">
        <v>600394.75100000005</v>
      </c>
      <c r="I9" s="202">
        <v>4.8288100807259531E-2</v>
      </c>
      <c r="J9" s="101"/>
      <c r="O9" s="104"/>
    </row>
    <row r="10" spans="1:15">
      <c r="A10" s="170" t="s">
        <v>40</v>
      </c>
      <c r="B10" s="282">
        <v>18005.983</v>
      </c>
      <c r="C10" s="324">
        <v>2.3011182165839025E-2</v>
      </c>
      <c r="D10" s="196">
        <v>84049.962</v>
      </c>
      <c r="E10" s="324">
        <v>0.11465445401155323</v>
      </c>
      <c r="F10" s="282">
        <v>66191.747999999992</v>
      </c>
      <c r="G10" s="324">
        <v>0.13661901809152729</v>
      </c>
      <c r="H10" s="196">
        <v>168247.693</v>
      </c>
      <c r="I10" s="203">
        <v>8.4121360335255968E-2</v>
      </c>
      <c r="J10" s="101"/>
      <c r="O10" s="127"/>
    </row>
    <row r="11" spans="1:15">
      <c r="A11" s="170" t="s">
        <v>39</v>
      </c>
      <c r="B11" s="282">
        <v>4466.5929999999998</v>
      </c>
      <c r="C11" s="324">
        <v>0.10371227894146808</v>
      </c>
      <c r="D11" s="196">
        <v>3366.84</v>
      </c>
      <c r="E11" s="324">
        <v>8.007571760302272E-2</v>
      </c>
      <c r="F11" s="282">
        <v>2091.6</v>
      </c>
      <c r="G11" s="324">
        <v>7.6989908086579545E-2</v>
      </c>
      <c r="H11" s="196">
        <v>9925.0329999999994</v>
      </c>
      <c r="I11" s="203">
        <v>8.8395331178085665E-2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310.80900000000003</v>
      </c>
      <c r="C13" s="324">
        <v>4.5971651044449224E-2</v>
      </c>
      <c r="D13" s="196">
        <v>371.90600000000001</v>
      </c>
      <c r="E13" s="324">
        <v>8.7970162062125476E-2</v>
      </c>
      <c r="F13" s="282">
        <v>290.97300000000001</v>
      </c>
      <c r="G13" s="324">
        <v>5.3481716286436422E-2</v>
      </c>
      <c r="H13" s="196">
        <v>973.6880000000001</v>
      </c>
      <c r="I13" s="203">
        <v>5.9265953782455548E-2</v>
      </c>
      <c r="J13" s="101"/>
      <c r="O13" s="127"/>
    </row>
    <row r="14" spans="1:15">
      <c r="A14" s="170" t="s">
        <v>61</v>
      </c>
      <c r="B14" s="282">
        <v>80</v>
      </c>
      <c r="C14" s="324">
        <v>2.2420827154760601E-2</v>
      </c>
      <c r="D14" s="196">
        <v>75</v>
      </c>
      <c r="E14" s="324">
        <v>1.9568940594958412E-2</v>
      </c>
      <c r="F14" s="282">
        <v>28</v>
      </c>
      <c r="G14" s="324">
        <v>5.8391846829844076E-3</v>
      </c>
      <c r="H14" s="196">
        <v>183</v>
      </c>
      <c r="I14" s="203">
        <v>1.5005036526604627E-2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193965.076</v>
      </c>
      <c r="C16" s="324">
        <v>8.5380473000072718E-2</v>
      </c>
      <c r="D16" s="196">
        <v>47577.584000000003</v>
      </c>
      <c r="E16" s="324">
        <v>2.8108399546174345E-2</v>
      </c>
      <c r="F16" s="282">
        <v>3323.973</v>
      </c>
      <c r="G16" s="324">
        <v>4.1543760689497057E-3</v>
      </c>
      <c r="H16" s="196">
        <v>244866.633</v>
      </c>
      <c r="I16" s="203">
        <v>5.1393622801191086E-2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0</v>
      </c>
      <c r="C19" s="324">
        <v>0</v>
      </c>
      <c r="D19" s="196">
        <v>0</v>
      </c>
      <c r="E19" s="324">
        <v>0</v>
      </c>
      <c r="F19" s="282">
        <v>0</v>
      </c>
      <c r="G19" s="324">
        <v>0</v>
      </c>
      <c r="H19" s="196">
        <v>0</v>
      </c>
      <c r="I19" s="203">
        <v>0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28862.153999999999</v>
      </c>
      <c r="C21" s="324">
        <v>9.2811494811123274E-2</v>
      </c>
      <c r="D21" s="196">
        <v>35869.976999999999</v>
      </c>
      <c r="E21" s="324">
        <v>0.12706055594147425</v>
      </c>
      <c r="F21" s="282">
        <v>20309.808000000001</v>
      </c>
      <c r="G21" s="324">
        <v>0.10135524016560796</v>
      </c>
      <c r="H21" s="196">
        <v>85041.938999999998</v>
      </c>
      <c r="I21" s="203">
        <v>0.1071509733362281</v>
      </c>
      <c r="J21" s="101"/>
      <c r="O21" s="127"/>
    </row>
    <row r="22" spans="1:15">
      <c r="A22" s="170" t="s">
        <v>32</v>
      </c>
      <c r="B22" s="282">
        <v>17</v>
      </c>
      <c r="C22" s="324">
        <v>1.0602325138548846E-4</v>
      </c>
      <c r="D22" s="196">
        <v>20</v>
      </c>
      <c r="E22" s="324">
        <v>1.1225267277402405E-4</v>
      </c>
      <c r="F22" s="282">
        <v>18</v>
      </c>
      <c r="G22" s="324">
        <v>1.4010970387432677E-4</v>
      </c>
      <c r="H22" s="196">
        <v>55</v>
      </c>
      <c r="I22" s="203">
        <v>1.1777745219331306E-4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39.845999999999997</v>
      </c>
      <c r="C24" s="324">
        <v>6.0930471887742105E-3</v>
      </c>
      <c r="D24" s="196">
        <v>28.023</v>
      </c>
      <c r="E24" s="324">
        <v>8.6060464977724023E-3</v>
      </c>
      <c r="F24" s="282">
        <v>23.190999999999999</v>
      </c>
      <c r="G24" s="324">
        <v>3.6848093729627382E-3</v>
      </c>
      <c r="H24" s="196">
        <v>91.06</v>
      </c>
      <c r="I24" s="203">
        <v>5.6596053777065638E-3</v>
      </c>
      <c r="J24" s="101"/>
      <c r="O24" s="127"/>
    </row>
    <row r="25" spans="1:15">
      <c r="A25" s="170" t="s">
        <v>30</v>
      </c>
      <c r="B25" s="282">
        <v>41692.18</v>
      </c>
      <c r="C25" s="324">
        <v>3.2927664681577692E-2</v>
      </c>
      <c r="D25" s="196">
        <v>33330.945000000007</v>
      </c>
      <c r="E25" s="324">
        <v>3.2413318160881513E-2</v>
      </c>
      <c r="F25" s="282">
        <v>15987.58</v>
      </c>
      <c r="G25" s="324">
        <v>2.1522571936617156E-2</v>
      </c>
      <c r="H25" s="196">
        <v>91010.705000000002</v>
      </c>
      <c r="I25" s="203">
        <v>2.9964211695749508E-2</v>
      </c>
      <c r="J25" s="101"/>
      <c r="O25" s="98"/>
    </row>
    <row r="26" spans="1:15" ht="13.5" customHeight="1">
      <c r="A26" s="168" t="s">
        <v>315</v>
      </c>
      <c r="B26" s="280">
        <v>245849.03200000001</v>
      </c>
      <c r="C26" s="323">
        <v>5.2390985972391127E-2</v>
      </c>
      <c r="D26" s="195">
        <v>164523.967</v>
      </c>
      <c r="E26" s="323">
        <v>4.418213219335812E-2</v>
      </c>
      <c r="F26" s="280">
        <v>72033.108999999997</v>
      </c>
      <c r="G26" s="323">
        <v>3.4151492876443063E-2</v>
      </c>
      <c r="H26" s="195">
        <v>482406.10800000001</v>
      </c>
      <c r="I26" s="202">
        <v>4.5831816445934197E-2</v>
      </c>
      <c r="J26" s="10"/>
      <c r="O26" s="78"/>
    </row>
    <row r="27" spans="1:15" ht="12.75" customHeight="1">
      <c r="A27" s="170" t="s">
        <v>26</v>
      </c>
      <c r="B27" s="282">
        <v>30478.718000000004</v>
      </c>
      <c r="C27" s="324">
        <v>2.8377364589011803E-2</v>
      </c>
      <c r="D27" s="196">
        <v>5035.1359999999995</v>
      </c>
      <c r="E27" s="324">
        <v>5.4457522725935327E-3</v>
      </c>
      <c r="F27" s="282">
        <v>3633.3730000000005</v>
      </c>
      <c r="G27" s="324">
        <v>4.7091694169298301E-3</v>
      </c>
      <c r="H27" s="196">
        <v>39147.227000000006</v>
      </c>
      <c r="I27" s="203">
        <v>1.4131542566380514E-2</v>
      </c>
      <c r="J27" s="101"/>
      <c r="O27" s="78"/>
    </row>
    <row r="28" spans="1:15" ht="12.75" customHeight="1">
      <c r="A28" s="170" t="s">
        <v>0</v>
      </c>
      <c r="B28" s="282">
        <v>0</v>
      </c>
      <c r="C28" s="324">
        <v>0</v>
      </c>
      <c r="D28" s="196">
        <v>0</v>
      </c>
      <c r="E28" s="324">
        <v>0</v>
      </c>
      <c r="F28" s="282">
        <v>0</v>
      </c>
      <c r="G28" s="324">
        <v>0</v>
      </c>
      <c r="H28" s="196">
        <v>0</v>
      </c>
      <c r="I28" s="203">
        <v>0</v>
      </c>
      <c r="J28" s="101"/>
      <c r="O28" s="78"/>
    </row>
    <row r="29" spans="1:15" ht="12.75" customHeight="1">
      <c r="A29" s="170" t="s">
        <v>1</v>
      </c>
      <c r="B29" s="282">
        <v>2420.4700000000003</v>
      </c>
      <c r="C29" s="324">
        <v>5.1320437909016831E-2</v>
      </c>
      <c r="D29" s="196">
        <v>143</v>
      </c>
      <c r="E29" s="324">
        <v>6.5638399069348494E-3</v>
      </c>
      <c r="F29" s="282">
        <v>52</v>
      </c>
      <c r="G29" s="324">
        <v>5.2393142422797944E-3</v>
      </c>
      <c r="H29" s="196">
        <v>2615.4700000000003</v>
      </c>
      <c r="I29" s="203">
        <v>3.3159745263293815E-2</v>
      </c>
      <c r="J29" s="101"/>
      <c r="O29" s="78"/>
    </row>
    <row r="30" spans="1:15" ht="12.75" customHeight="1">
      <c r="A30" s="170" t="s">
        <v>2</v>
      </c>
      <c r="B30" s="282">
        <v>218.90299999999999</v>
      </c>
      <c r="C30" s="324">
        <v>1.7056301854849354E-2</v>
      </c>
      <c r="D30" s="196">
        <v>0</v>
      </c>
      <c r="E30" s="324">
        <v>0</v>
      </c>
      <c r="F30" s="282">
        <v>0</v>
      </c>
      <c r="G30" s="324">
        <v>0</v>
      </c>
      <c r="H30" s="196">
        <v>218.90299999999999</v>
      </c>
      <c r="I30" s="203">
        <v>8.9216177944098623E-3</v>
      </c>
      <c r="J30" s="101"/>
    </row>
    <row r="31" spans="1:15">
      <c r="A31" s="170" t="s">
        <v>6</v>
      </c>
      <c r="B31" s="282">
        <v>3470.453</v>
      </c>
      <c r="C31" s="324">
        <v>8.2431289721440218E-2</v>
      </c>
      <c r="D31" s="196">
        <v>1527.99</v>
      </c>
      <c r="E31" s="324">
        <v>4.8525612036463051E-2</v>
      </c>
      <c r="F31" s="282">
        <v>1036.3</v>
      </c>
      <c r="G31" s="324">
        <v>5.2697096701689573E-2</v>
      </c>
      <c r="H31" s="196">
        <v>6034.7430000000004</v>
      </c>
      <c r="I31" s="203">
        <v>6.4712480285578328E-2</v>
      </c>
      <c r="J31" s="101"/>
    </row>
    <row r="32" spans="1:15">
      <c r="A32" s="170" t="s">
        <v>25</v>
      </c>
      <c r="B32" s="282">
        <v>123648.534</v>
      </c>
      <c r="C32" s="324">
        <v>5.8719127434191457E-2</v>
      </c>
      <c r="D32" s="196">
        <v>111017.77600000001</v>
      </c>
      <c r="E32" s="324">
        <v>6.3499613806281427E-2</v>
      </c>
      <c r="F32" s="282">
        <v>44470.071000000004</v>
      </c>
      <c r="G32" s="324">
        <v>5.4082969573952568E-2</v>
      </c>
      <c r="H32" s="196">
        <v>279136.38099999999</v>
      </c>
      <c r="I32" s="203">
        <v>5.969119493078541E-2</v>
      </c>
      <c r="J32" s="101"/>
    </row>
    <row r="33" spans="1:10">
      <c r="A33" s="170" t="s">
        <v>5</v>
      </c>
      <c r="B33" s="282">
        <v>84891.254000000001</v>
      </c>
      <c r="C33" s="324">
        <v>7.1235769212184788E-2</v>
      </c>
      <c r="D33" s="196">
        <v>46327.264999999999</v>
      </c>
      <c r="E33" s="324">
        <v>5.6443215799777929E-2</v>
      </c>
      <c r="F33" s="282">
        <v>22444.965000000004</v>
      </c>
      <c r="G33" s="324">
        <v>5.7416260121435032E-2</v>
      </c>
      <c r="H33" s="196">
        <v>153663.484</v>
      </c>
      <c r="I33" s="203">
        <v>6.3936215315820749E-2</v>
      </c>
      <c r="J33" s="101"/>
    </row>
    <row r="34" spans="1:10">
      <c r="A34" s="170" t="s">
        <v>3</v>
      </c>
      <c r="B34" s="282">
        <v>720.7</v>
      </c>
      <c r="C34" s="324">
        <v>7.0163169918082665E-3</v>
      </c>
      <c r="D34" s="196">
        <v>472.8</v>
      </c>
      <c r="E34" s="324">
        <v>6.5056548285581089E-3</v>
      </c>
      <c r="F34" s="282">
        <v>396.4</v>
      </c>
      <c r="G34" s="324">
        <v>1.1009369184253515E-2</v>
      </c>
      <c r="H34" s="196">
        <v>1589.9</v>
      </c>
      <c r="I34" s="203">
        <v>7.5208620074377021E-3</v>
      </c>
      <c r="J34" s="101"/>
    </row>
    <row r="35" spans="1:10" ht="12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2.6747093426063039E-2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 t="shared" ref="B39:B40" si="0">+I8</f>
        <v>3.6414574235136485E-2</v>
      </c>
      <c r="C39" s="93"/>
      <c r="D39" s="103"/>
      <c r="E39" s="103"/>
      <c r="H39" s="116"/>
    </row>
    <row r="40" spans="1:10">
      <c r="A40" s="103" t="s">
        <v>116</v>
      </c>
      <c r="B40" s="104">
        <f t="shared" si="0"/>
        <v>4.8288100807259531E-2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{923E33B5-C0A5-4B39-BC0E-09C621F13762}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23E33B5-C0A5-4B39-BC0E-09C621F13762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41"/>
  <dimension ref="A1:O42"/>
  <sheetViews>
    <sheetView showGridLines="0" zoomScaleNormal="100" zoomScaleSheetLayoutView="100" workbookViewId="0">
      <selection activeCell="Q23" sqref="Q23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270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>
      <c r="A3" s="7"/>
      <c r="B3" s="126"/>
      <c r="C3" s="126"/>
      <c r="D3" s="126"/>
    </row>
    <row r="4" spans="1:15" ht="12">
      <c r="A4" s="130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4586.2366999999995</v>
      </c>
      <c r="C7" s="323">
        <v>0.11935943691878614</v>
      </c>
      <c r="D7" s="195">
        <v>4500.1476999999995</v>
      </c>
      <c r="E7" s="323">
        <v>0.11739008467992598</v>
      </c>
      <c r="F7" s="280">
        <v>4496.9976999999999</v>
      </c>
      <c r="G7" s="323">
        <v>0.11748316854397313</v>
      </c>
      <c r="H7" s="195">
        <v>4496.9976999999999</v>
      </c>
      <c r="I7" s="201">
        <v>0.11748316854397313</v>
      </c>
      <c r="J7" s="111"/>
      <c r="O7" s="60"/>
    </row>
    <row r="8" spans="1:15" ht="12">
      <c r="A8" s="167" t="s">
        <v>312</v>
      </c>
      <c r="B8" s="280">
        <v>1567664.1399999994</v>
      </c>
      <c r="C8" s="323">
        <v>0.15536946427630652</v>
      </c>
      <c r="D8" s="195">
        <v>1386259.1779999998</v>
      </c>
      <c r="E8" s="323">
        <v>0.15337696131890288</v>
      </c>
      <c r="F8" s="280">
        <v>1008379.6359999998</v>
      </c>
      <c r="G8" s="323">
        <v>0.14846479286392159</v>
      </c>
      <c r="H8" s="195">
        <v>3962302.953999999</v>
      </c>
      <c r="I8" s="201">
        <v>0.15286541085478453</v>
      </c>
      <c r="J8" s="111"/>
      <c r="O8" s="60"/>
    </row>
    <row r="9" spans="1:15" ht="12">
      <c r="A9" s="167" t="s">
        <v>313</v>
      </c>
      <c r="B9" s="280">
        <v>1193922.29</v>
      </c>
      <c r="C9" s="323">
        <v>0.2227151290592253</v>
      </c>
      <c r="D9" s="195">
        <v>1006215.8540000001</v>
      </c>
      <c r="E9" s="323">
        <v>0.22813884197066525</v>
      </c>
      <c r="F9" s="280">
        <v>689603.42699999991</v>
      </c>
      <c r="G9" s="323">
        <v>0.25902592789250256</v>
      </c>
      <c r="H9" s="195">
        <v>2889741.5710000005</v>
      </c>
      <c r="I9" s="202">
        <v>0.23241397772875688</v>
      </c>
      <c r="J9" s="101"/>
      <c r="O9" s="104"/>
    </row>
    <row r="10" spans="1:15">
      <c r="A10" s="170" t="s">
        <v>40</v>
      </c>
      <c r="B10" s="282">
        <v>121582.814</v>
      </c>
      <c r="C10" s="324">
        <v>0.15537970246830307</v>
      </c>
      <c r="D10" s="196">
        <v>125767.76499999998</v>
      </c>
      <c r="E10" s="324">
        <v>0.17156265256048933</v>
      </c>
      <c r="F10" s="282">
        <v>63434.832999999999</v>
      </c>
      <c r="G10" s="324">
        <v>0.13092877676020906</v>
      </c>
      <c r="H10" s="196">
        <v>310785.41199999995</v>
      </c>
      <c r="I10" s="203">
        <v>0.15538811358199711</v>
      </c>
      <c r="J10" s="101"/>
      <c r="O10" s="127"/>
    </row>
    <row r="11" spans="1:15">
      <c r="A11" s="170" t="s">
        <v>39</v>
      </c>
      <c r="B11" s="282">
        <v>3272.7020000000002</v>
      </c>
      <c r="C11" s="324">
        <v>7.5990667319879038E-2</v>
      </c>
      <c r="D11" s="196">
        <v>3352.087</v>
      </c>
      <c r="E11" s="324">
        <v>7.9724837530967804E-2</v>
      </c>
      <c r="F11" s="282">
        <v>2858.7339999999999</v>
      </c>
      <c r="G11" s="324">
        <v>0.10522741819849871</v>
      </c>
      <c r="H11" s="196">
        <v>9483.523000000001</v>
      </c>
      <c r="I11" s="203">
        <v>8.4463110230463989E-2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196">
        <v>0</v>
      </c>
      <c r="E12" s="324">
        <v>0</v>
      </c>
      <c r="F12" s="282">
        <v>0</v>
      </c>
      <c r="G12" s="324">
        <v>0</v>
      </c>
      <c r="H12" s="196">
        <v>0</v>
      </c>
      <c r="I12" s="203">
        <v>0</v>
      </c>
      <c r="J12" s="101"/>
      <c r="O12" s="127"/>
    </row>
    <row r="13" spans="1:15">
      <c r="A13" s="170" t="s">
        <v>60</v>
      </c>
      <c r="B13" s="282">
        <v>2672.7669999999998</v>
      </c>
      <c r="C13" s="324">
        <v>0.39532803698451269</v>
      </c>
      <c r="D13" s="196">
        <v>1221.1220000000001</v>
      </c>
      <c r="E13" s="324">
        <v>0.28884261140618001</v>
      </c>
      <c r="F13" s="282">
        <v>2081.319</v>
      </c>
      <c r="G13" s="324">
        <v>0.38255271884184983</v>
      </c>
      <c r="H13" s="196">
        <v>5975.2080000000005</v>
      </c>
      <c r="I13" s="203">
        <v>0.36369596951853023</v>
      </c>
      <c r="J13" s="101"/>
      <c r="O13" s="127"/>
    </row>
    <row r="14" spans="1:15">
      <c r="A14" s="170" t="s">
        <v>61</v>
      </c>
      <c r="B14" s="282">
        <v>0</v>
      </c>
      <c r="C14" s="324">
        <v>0</v>
      </c>
      <c r="D14" s="196">
        <v>0</v>
      </c>
      <c r="E14" s="324">
        <v>0</v>
      </c>
      <c r="F14" s="282">
        <v>0</v>
      </c>
      <c r="G14" s="324">
        <v>0</v>
      </c>
      <c r="H14" s="196">
        <v>0</v>
      </c>
      <c r="I14" s="203">
        <v>0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745695.88199999998</v>
      </c>
      <c r="C16" s="324">
        <v>0.32824397274160017</v>
      </c>
      <c r="D16" s="196">
        <v>588001.10600000003</v>
      </c>
      <c r="E16" s="324">
        <v>0.34738565163461038</v>
      </c>
      <c r="F16" s="282">
        <v>295065.174</v>
      </c>
      <c r="G16" s="324">
        <v>0.36877907782225688</v>
      </c>
      <c r="H16" s="196">
        <v>1628762.162</v>
      </c>
      <c r="I16" s="203">
        <v>0.34185134642938669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40588</v>
      </c>
      <c r="C19" s="324">
        <v>0.39038649686694349</v>
      </c>
      <c r="D19" s="196">
        <v>64416</v>
      </c>
      <c r="E19" s="324">
        <v>0.51320808520395111</v>
      </c>
      <c r="F19" s="282">
        <v>73311</v>
      </c>
      <c r="G19" s="324">
        <v>0.57631773929679708</v>
      </c>
      <c r="H19" s="196">
        <v>178315</v>
      </c>
      <c r="I19" s="203">
        <v>0.49991453386106188</v>
      </c>
      <c r="J19" s="101"/>
      <c r="O19" s="127"/>
    </row>
    <row r="20" spans="1:15">
      <c r="A20" s="170" t="s">
        <v>34</v>
      </c>
      <c r="B20" s="282">
        <v>616.54399999999998</v>
      </c>
      <c r="C20" s="324">
        <v>1</v>
      </c>
      <c r="D20" s="196">
        <v>645.88599999999997</v>
      </c>
      <c r="E20" s="324">
        <v>1</v>
      </c>
      <c r="F20" s="282">
        <v>251.114</v>
      </c>
      <c r="G20" s="324">
        <v>1</v>
      </c>
      <c r="H20" s="196">
        <v>1513.5439999999999</v>
      </c>
      <c r="I20" s="203">
        <v>0.99999999999999989</v>
      </c>
      <c r="J20" s="101"/>
      <c r="O20" s="127"/>
    </row>
    <row r="21" spans="1:15">
      <c r="A21" s="170" t="s">
        <v>33</v>
      </c>
      <c r="B21" s="282">
        <v>7766</v>
      </c>
      <c r="C21" s="324">
        <v>2.4972982567523661E-2</v>
      </c>
      <c r="D21" s="196">
        <v>5332</v>
      </c>
      <c r="E21" s="324">
        <v>1.8887296311339726E-2</v>
      </c>
      <c r="F21" s="282">
        <v>5826</v>
      </c>
      <c r="G21" s="324">
        <v>2.9074407261990454E-2</v>
      </c>
      <c r="H21" s="196">
        <v>18924</v>
      </c>
      <c r="I21" s="203">
        <v>2.3843823920980691E-2</v>
      </c>
      <c r="J21" s="101"/>
      <c r="O21" s="127"/>
    </row>
    <row r="22" spans="1:15">
      <c r="A22" s="170" t="s">
        <v>32</v>
      </c>
      <c r="B22" s="282">
        <v>22830.35</v>
      </c>
      <c r="C22" s="324">
        <v>0.14238517278051097</v>
      </c>
      <c r="D22" s="196">
        <v>26283.47</v>
      </c>
      <c r="E22" s="324">
        <v>0.1475194878637939</v>
      </c>
      <c r="F22" s="282">
        <v>39963.160000000003</v>
      </c>
      <c r="G22" s="324">
        <v>0.31106813963790786</v>
      </c>
      <c r="H22" s="196">
        <v>89076.98000000001</v>
      </c>
      <c r="I22" s="203">
        <v>0.19075017733590374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1162.5940000000001</v>
      </c>
      <c r="C24" s="324">
        <v>0.17777794768322458</v>
      </c>
      <c r="D24" s="196">
        <v>925.19100000000003</v>
      </c>
      <c r="E24" s="324">
        <v>0.28413220445064935</v>
      </c>
      <c r="F24" s="282">
        <v>2400.203</v>
      </c>
      <c r="G24" s="324">
        <v>0.3813673628309811</v>
      </c>
      <c r="H24" s="196">
        <v>4487.9879999999994</v>
      </c>
      <c r="I24" s="203">
        <v>0.27893961146367802</v>
      </c>
      <c r="J24" s="101"/>
      <c r="O24" s="127"/>
    </row>
    <row r="25" spans="1:15">
      <c r="A25" s="170" t="s">
        <v>30</v>
      </c>
      <c r="B25" s="282">
        <v>247734.63699999999</v>
      </c>
      <c r="C25" s="324">
        <v>0.19565594932067287</v>
      </c>
      <c r="D25" s="196">
        <v>190271.22699999998</v>
      </c>
      <c r="E25" s="324">
        <v>0.18503291213652381</v>
      </c>
      <c r="F25" s="282">
        <v>204411.88999999996</v>
      </c>
      <c r="G25" s="324">
        <v>0.275180459283073</v>
      </c>
      <c r="H25" s="196">
        <v>642417.75399999996</v>
      </c>
      <c r="I25" s="203">
        <v>0.21150854262653968</v>
      </c>
      <c r="J25" s="101"/>
      <c r="O25" s="98"/>
    </row>
    <row r="26" spans="1:15" ht="13.5" customHeight="1">
      <c r="A26" s="168" t="s">
        <v>318</v>
      </c>
      <c r="B26" s="280">
        <v>-597150.91</v>
      </c>
      <c r="C26" s="323"/>
      <c r="D26" s="195">
        <v>-465815.99</v>
      </c>
      <c r="E26" s="323"/>
      <c r="F26" s="280">
        <v>-233467.99799999999</v>
      </c>
      <c r="G26" s="323"/>
      <c r="H26" s="195">
        <v>-1296434.8979999998</v>
      </c>
      <c r="I26" s="202"/>
      <c r="J26" s="10"/>
      <c r="O26" s="78"/>
    </row>
    <row r="27" spans="1:15" ht="13.5" customHeight="1">
      <c r="A27" s="168" t="s">
        <v>315</v>
      </c>
      <c r="B27" s="280">
        <v>475724.91199999995</v>
      </c>
      <c r="C27" s="323">
        <v>0.10137805704807087</v>
      </c>
      <c r="D27" s="195">
        <v>381211.17200000008</v>
      </c>
      <c r="E27" s="323">
        <v>0.1023724549195254</v>
      </c>
      <c r="F27" s="280">
        <v>305462.29199999996</v>
      </c>
      <c r="G27" s="323">
        <v>0.14482219959796502</v>
      </c>
      <c r="H27" s="195">
        <v>1162398.3759999999</v>
      </c>
      <c r="I27" s="202">
        <v>0.11043564358410651</v>
      </c>
      <c r="J27" s="10"/>
      <c r="O27" s="78"/>
    </row>
    <row r="28" spans="1:15" ht="12.75" customHeight="1">
      <c r="A28" s="170" t="s">
        <v>26</v>
      </c>
      <c r="B28" s="282">
        <v>239020.22500000001</v>
      </c>
      <c r="C28" s="324">
        <v>0.22254098971527059</v>
      </c>
      <c r="D28" s="196">
        <v>205256.27500000002</v>
      </c>
      <c r="E28" s="324">
        <v>0.22199496221062021</v>
      </c>
      <c r="F28" s="282">
        <v>215822.93</v>
      </c>
      <c r="G28" s="324">
        <v>0.27972540706065335</v>
      </c>
      <c r="H28" s="196">
        <v>660099.42999999993</v>
      </c>
      <c r="I28" s="203">
        <v>0.23828566945721372</v>
      </c>
      <c r="J28" s="101"/>
      <c r="O28" s="78"/>
    </row>
    <row r="29" spans="1:15" ht="12.75" customHeight="1">
      <c r="A29" s="170" t="s">
        <v>0</v>
      </c>
      <c r="B29" s="282">
        <v>206.2</v>
      </c>
      <c r="C29" s="324">
        <v>1.7736295604353306E-3</v>
      </c>
      <c r="D29" s="196">
        <v>166.965</v>
      </c>
      <c r="E29" s="324">
        <v>1.7371376048638228E-3</v>
      </c>
      <c r="F29" s="282">
        <v>63.484999999999999</v>
      </c>
      <c r="G29" s="324">
        <v>1.1500048085181765E-3</v>
      </c>
      <c r="H29" s="196">
        <v>436.65</v>
      </c>
      <c r="I29" s="203">
        <v>1.631861207911477E-3</v>
      </c>
      <c r="J29" s="101"/>
      <c r="O29" s="78"/>
    </row>
    <row r="30" spans="1:15" ht="12.75" customHeight="1">
      <c r="A30" s="170" t="s">
        <v>1</v>
      </c>
      <c r="B30" s="282">
        <v>1637.2</v>
      </c>
      <c r="C30" s="324">
        <v>3.4713018936257153E-2</v>
      </c>
      <c r="D30" s="196">
        <v>1120.4000000000001</v>
      </c>
      <c r="E30" s="324">
        <v>5.14274561659427E-2</v>
      </c>
      <c r="F30" s="282">
        <v>283</v>
      </c>
      <c r="G30" s="324">
        <v>2.8513960203176578E-2</v>
      </c>
      <c r="H30" s="196">
        <v>3040.6000000000004</v>
      </c>
      <c r="I30" s="203">
        <v>3.8549676137585663E-2</v>
      </c>
      <c r="J30" s="101"/>
      <c r="O30" s="78"/>
    </row>
    <row r="31" spans="1:15" ht="12.75" customHeight="1">
      <c r="A31" s="170" t="s">
        <v>2</v>
      </c>
      <c r="B31" s="282">
        <v>51</v>
      </c>
      <c r="C31" s="324">
        <v>3.9737755745573016E-3</v>
      </c>
      <c r="D31" s="196">
        <v>30</v>
      </c>
      <c r="E31" s="324">
        <v>3.7476249426925696E-3</v>
      </c>
      <c r="F31" s="282">
        <v>8</v>
      </c>
      <c r="G31" s="324">
        <v>2.1638973739211958E-3</v>
      </c>
      <c r="H31" s="196">
        <v>89</v>
      </c>
      <c r="I31" s="203">
        <v>3.6272868974042286E-3</v>
      </c>
      <c r="J31" s="101"/>
    </row>
    <row r="32" spans="1:15">
      <c r="A32" s="170" t="s">
        <v>6</v>
      </c>
      <c r="B32" s="282">
        <v>947.36900000000003</v>
      </c>
      <c r="C32" s="324">
        <v>2.2502206055552722E-2</v>
      </c>
      <c r="D32" s="196">
        <v>875.73800000000006</v>
      </c>
      <c r="E32" s="324">
        <v>2.7811518683753221E-2</v>
      </c>
      <c r="F32" s="282">
        <v>837.07500000000005</v>
      </c>
      <c r="G32" s="324">
        <v>4.2566266738943169E-2</v>
      </c>
      <c r="H32" s="196">
        <v>2660.1819999999998</v>
      </c>
      <c r="I32" s="203">
        <v>2.8525982834902874E-2</v>
      </c>
      <c r="J32" s="101"/>
    </row>
    <row r="33" spans="1:10">
      <c r="A33" s="170" t="s">
        <v>25</v>
      </c>
      <c r="B33" s="282">
        <v>163210.58199999999</v>
      </c>
      <c r="C33" s="324">
        <v>7.7506644462655372E-2</v>
      </c>
      <c r="D33" s="196">
        <v>126473.12600000002</v>
      </c>
      <c r="E33" s="324">
        <v>7.2339718441785134E-2</v>
      </c>
      <c r="F33" s="282">
        <v>65946.391999999993</v>
      </c>
      <c r="G33" s="324">
        <v>8.0201731902967907E-2</v>
      </c>
      <c r="H33" s="196">
        <v>355630.1</v>
      </c>
      <c r="I33" s="203">
        <v>7.6048795740296951E-2</v>
      </c>
      <c r="J33" s="101"/>
    </row>
    <row r="34" spans="1:10">
      <c r="A34" s="170" t="s">
        <v>5</v>
      </c>
      <c r="B34" s="282">
        <v>69504.187999999995</v>
      </c>
      <c r="C34" s="324">
        <v>5.8323844475760757E-2</v>
      </c>
      <c r="D34" s="196">
        <v>46563.507000000005</v>
      </c>
      <c r="E34" s="324">
        <v>5.6731043241932601E-2</v>
      </c>
      <c r="F34" s="282">
        <v>21882.310000000005</v>
      </c>
      <c r="G34" s="324">
        <v>5.5976937501033261E-2</v>
      </c>
      <c r="H34" s="196">
        <v>137950.005</v>
      </c>
      <c r="I34" s="203">
        <v>5.7398159880967872E-2</v>
      </c>
      <c r="J34" s="101"/>
    </row>
    <row r="35" spans="1:10">
      <c r="A35" s="170" t="s">
        <v>3</v>
      </c>
      <c r="B35" s="282">
        <v>1148.1480000000001</v>
      </c>
      <c r="C35" s="324">
        <v>1.1177702680048118E-2</v>
      </c>
      <c r="D35" s="196">
        <v>725.16100000000006</v>
      </c>
      <c r="E35" s="324">
        <v>9.9781031326819526E-3</v>
      </c>
      <c r="F35" s="282">
        <v>619.1</v>
      </c>
      <c r="G35" s="324">
        <v>1.7194501669958E-2</v>
      </c>
      <c r="H35" s="196">
        <v>2492.4090000000001</v>
      </c>
      <c r="I35" s="203">
        <v>1.1790090040314356E-2</v>
      </c>
      <c r="J35" s="101"/>
    </row>
    <row r="36" spans="1:10" ht="12" customHeight="1">
      <c r="A36" s="190" t="s">
        <v>322</v>
      </c>
      <c r="B36" s="71"/>
      <c r="C36" s="8"/>
      <c r="E36" s="103"/>
      <c r="F36" s="103"/>
      <c r="G36" s="103"/>
      <c r="I36" s="3"/>
    </row>
    <row r="37" spans="1:10">
      <c r="A37" s="190"/>
      <c r="B37" s="71"/>
    </row>
    <row r="38" spans="1:10">
      <c r="A38" s="103" t="s">
        <v>163</v>
      </c>
      <c r="B38" s="104">
        <f>+I7</f>
        <v>0.11748316854397313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>+I8</f>
        <v>0.15286541085478453</v>
      </c>
      <c r="C39" s="93"/>
      <c r="D39" s="103"/>
      <c r="E39" s="103"/>
    </row>
    <row r="40" spans="1:10">
      <c r="A40" s="103" t="s">
        <v>116</v>
      </c>
      <c r="B40" s="104">
        <f t="shared" ref="B40" si="0">+I9</f>
        <v>0.23241397772875688</v>
      </c>
      <c r="C40" s="93"/>
      <c r="D40" s="103"/>
      <c r="E40" s="103"/>
      <c r="H40" s="116">
        <f>I7</f>
        <v>0.11748316854397313</v>
      </c>
    </row>
    <row r="41" spans="1:10">
      <c r="B41" s="127"/>
      <c r="C41" s="78"/>
      <c r="H41" s="116">
        <f>I8</f>
        <v>0.15286541085478453</v>
      </c>
    </row>
    <row r="42" spans="1:10">
      <c r="B42" s="78"/>
      <c r="C42" s="78"/>
      <c r="H42" s="116">
        <f>I9</f>
        <v>0.23241397772875688</v>
      </c>
    </row>
  </sheetData>
  <mergeCells count="5">
    <mergeCell ref="B5:C5"/>
    <mergeCell ref="D5:E5"/>
    <mergeCell ref="F5:G5"/>
    <mergeCell ref="H5:I5"/>
    <mergeCell ref="A5:A6"/>
  </mergeCells>
  <conditionalFormatting sqref="C10:C25 C28:C35 E10:E25 E28:E35 G10:G25 G28:G35 I10:I25 I28:I35">
    <cfRule type="dataBar" priority="1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{6534512B-0C0A-4CCF-B02D-9E89E9FE7565}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534512B-0C0A-4CCF-B02D-9E89E9FE7565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C28:C35 E10:E25 E28:E35 G10:G25 G28:G35 I10:I25 I28:I35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42"/>
  <dimension ref="A1:O41"/>
  <sheetViews>
    <sheetView showGridLines="0" zoomScaleNormal="100" zoomScaleSheetLayoutView="100" workbookViewId="0">
      <selection activeCell="P32" sqref="P32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271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11623.264799999997</v>
      </c>
      <c r="C7" s="323">
        <v>0.30250212373163105</v>
      </c>
      <c r="D7" s="195">
        <v>11623.264799999997</v>
      </c>
      <c r="E7" s="323">
        <v>0.30320250135994486</v>
      </c>
      <c r="F7" s="280">
        <v>11658.406799999995</v>
      </c>
      <c r="G7" s="323">
        <v>0.3045735538265012</v>
      </c>
      <c r="H7" s="195">
        <v>11658.406799999995</v>
      </c>
      <c r="I7" s="201">
        <v>0.3045735538265012</v>
      </c>
      <c r="J7" s="111"/>
      <c r="O7" s="60"/>
    </row>
    <row r="8" spans="1:15" ht="12">
      <c r="A8" s="167" t="s">
        <v>312</v>
      </c>
      <c r="B8" s="280">
        <v>2500743.1320000011</v>
      </c>
      <c r="C8" s="323">
        <v>0.24784589428159862</v>
      </c>
      <c r="D8" s="195">
        <v>2281071.1150000002</v>
      </c>
      <c r="E8" s="323">
        <v>0.25237975821792663</v>
      </c>
      <c r="F8" s="280">
        <v>1887872.4639999999</v>
      </c>
      <c r="G8" s="323">
        <v>0.27795344562200308</v>
      </c>
      <c r="H8" s="195">
        <v>6669686.7110000011</v>
      </c>
      <c r="I8" s="201">
        <v>0.25731611418567762</v>
      </c>
      <c r="J8" s="111"/>
      <c r="O8" s="60"/>
    </row>
    <row r="9" spans="1:15" ht="12">
      <c r="A9" s="167" t="s">
        <v>313</v>
      </c>
      <c r="B9" s="280">
        <v>868568.26899999985</v>
      </c>
      <c r="C9" s="323">
        <v>0.16202335423948142</v>
      </c>
      <c r="D9" s="195">
        <v>723635.86300000001</v>
      </c>
      <c r="E9" s="323">
        <v>0.16406961502045958</v>
      </c>
      <c r="F9" s="280">
        <v>475866.64600000001</v>
      </c>
      <c r="G9" s="323">
        <v>0.17874302056396693</v>
      </c>
      <c r="H9" s="195">
        <v>2068070.7779999997</v>
      </c>
      <c r="I9" s="202">
        <v>0.16632925260969117</v>
      </c>
      <c r="J9" s="101"/>
      <c r="O9" s="104"/>
    </row>
    <row r="10" spans="1:15">
      <c r="A10" s="170" t="s">
        <v>40</v>
      </c>
      <c r="B10" s="282">
        <v>150823.75599999996</v>
      </c>
      <c r="C10" s="324">
        <v>0.19274887265260973</v>
      </c>
      <c r="D10" s="196">
        <v>143674.541</v>
      </c>
      <c r="E10" s="324">
        <v>0.19598969067607094</v>
      </c>
      <c r="F10" s="282">
        <v>125707.876</v>
      </c>
      <c r="G10" s="324">
        <v>0.25945963212047934</v>
      </c>
      <c r="H10" s="196">
        <v>420206.17299999995</v>
      </c>
      <c r="I10" s="203">
        <v>0.210096877191843</v>
      </c>
      <c r="J10" s="101"/>
      <c r="O10" s="127"/>
    </row>
    <row r="11" spans="1:15">
      <c r="A11" s="170" t="s">
        <v>39</v>
      </c>
      <c r="B11" s="282">
        <v>924.27499999999986</v>
      </c>
      <c r="C11" s="324">
        <v>2.1461249462090094E-2</v>
      </c>
      <c r="D11" s="196">
        <v>1535.904</v>
      </c>
      <c r="E11" s="324">
        <v>3.6529391051951687E-2</v>
      </c>
      <c r="F11" s="282">
        <v>942.46600000000001</v>
      </c>
      <c r="G11" s="324">
        <v>3.4691322774300197E-2</v>
      </c>
      <c r="H11" s="196">
        <v>3402.645</v>
      </c>
      <c r="I11" s="203">
        <v>3.0304980513057973E-2</v>
      </c>
      <c r="J11" s="101"/>
      <c r="O11" s="127"/>
    </row>
    <row r="12" spans="1:15">
      <c r="A12" s="170" t="s">
        <v>38</v>
      </c>
      <c r="B12" s="282">
        <v>0</v>
      </c>
      <c r="C12" s="324">
        <v>0</v>
      </c>
      <c r="D12" s="196">
        <v>80.36</v>
      </c>
      <c r="E12" s="324">
        <v>3.1262755202177324E-4</v>
      </c>
      <c r="F12" s="282">
        <v>104.04</v>
      </c>
      <c r="G12" s="324">
        <v>1.0231400972046032E-3</v>
      </c>
      <c r="H12" s="196">
        <v>184.4</v>
      </c>
      <c r="I12" s="203">
        <v>2.6479893998859039E-4</v>
      </c>
      <c r="J12" s="101"/>
      <c r="O12" s="127"/>
    </row>
    <row r="13" spans="1:15">
      <c r="A13" s="170" t="s">
        <v>60</v>
      </c>
      <c r="B13" s="282">
        <v>76.097999999999999</v>
      </c>
      <c r="C13" s="324">
        <v>1.1255628701808818E-2</v>
      </c>
      <c r="D13" s="196">
        <v>0</v>
      </c>
      <c r="E13" s="324">
        <v>0</v>
      </c>
      <c r="F13" s="282">
        <v>0</v>
      </c>
      <c r="G13" s="324">
        <v>0</v>
      </c>
      <c r="H13" s="196">
        <v>76.097999999999999</v>
      </c>
      <c r="I13" s="203">
        <v>4.6318949714254489E-3</v>
      </c>
      <c r="J13" s="101"/>
      <c r="O13" s="127"/>
    </row>
    <row r="14" spans="1:15">
      <c r="A14" s="170" t="s">
        <v>61</v>
      </c>
      <c r="B14" s="282">
        <v>229</v>
      </c>
      <c r="C14" s="324">
        <v>6.4179617730502209E-2</v>
      </c>
      <c r="D14" s="196">
        <v>360.8</v>
      </c>
      <c r="E14" s="324">
        <v>9.4139650222146612E-2</v>
      </c>
      <c r="F14" s="282">
        <v>262.39999999999998</v>
      </c>
      <c r="G14" s="324">
        <v>5.4721502171968153E-2</v>
      </c>
      <c r="H14" s="196">
        <v>852.19999999999993</v>
      </c>
      <c r="I14" s="203">
        <v>6.9875913267609085E-2</v>
      </c>
      <c r="J14" s="101"/>
      <c r="O14" s="127"/>
    </row>
    <row r="15" spans="1:15">
      <c r="A15" s="170" t="s">
        <v>62</v>
      </c>
      <c r="B15" s="282">
        <v>179</v>
      </c>
      <c r="C15" s="324">
        <v>0.66747210786945887</v>
      </c>
      <c r="D15" s="196">
        <v>12</v>
      </c>
      <c r="E15" s="324">
        <v>0.14666520001466651</v>
      </c>
      <c r="F15" s="282">
        <v>13</v>
      </c>
      <c r="G15" s="324">
        <v>0.13132904998585687</v>
      </c>
      <c r="H15" s="196">
        <v>204</v>
      </c>
      <c r="I15" s="203">
        <v>0.4543601873567597</v>
      </c>
      <c r="J15" s="101"/>
      <c r="O15" s="127"/>
    </row>
    <row r="16" spans="1:15">
      <c r="A16" s="170" t="s">
        <v>37</v>
      </c>
      <c r="B16" s="282">
        <v>643026.25299999991</v>
      </c>
      <c r="C16" s="324">
        <v>0.28305036537920059</v>
      </c>
      <c r="D16" s="196">
        <v>485894.42200000002</v>
      </c>
      <c r="E16" s="324">
        <v>0.2870619607509588</v>
      </c>
      <c r="F16" s="282">
        <v>282481.125</v>
      </c>
      <c r="G16" s="324">
        <v>0.35305125090666817</v>
      </c>
      <c r="H16" s="196">
        <v>1411401.7999999998</v>
      </c>
      <c r="I16" s="203">
        <v>0.2962308536750376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202</v>
      </c>
      <c r="C19" s="324">
        <v>1.9428913069656692E-3</v>
      </c>
      <c r="D19" s="196">
        <v>77.83</v>
      </c>
      <c r="E19" s="324">
        <v>6.2007863374663919E-4</v>
      </c>
      <c r="F19" s="282">
        <v>0</v>
      </c>
      <c r="G19" s="324">
        <v>0</v>
      </c>
      <c r="H19" s="196">
        <v>279.83</v>
      </c>
      <c r="I19" s="203">
        <v>7.8451663634770453E-4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0</v>
      </c>
      <c r="C21" s="324">
        <v>0</v>
      </c>
      <c r="D21" s="196">
        <v>0</v>
      </c>
      <c r="E21" s="324">
        <v>0</v>
      </c>
      <c r="F21" s="282">
        <v>0</v>
      </c>
      <c r="G21" s="324">
        <v>0</v>
      </c>
      <c r="H21" s="196">
        <v>0</v>
      </c>
      <c r="I21" s="203">
        <v>0</v>
      </c>
      <c r="J21" s="101"/>
      <c r="O21" s="127"/>
    </row>
    <row r="22" spans="1:15">
      <c r="A22" s="170" t="s">
        <v>32</v>
      </c>
      <c r="B22" s="282">
        <v>6555</v>
      </c>
      <c r="C22" s="324">
        <v>4.0881318401875116E-2</v>
      </c>
      <c r="D22" s="196">
        <v>15008</v>
      </c>
      <c r="E22" s="324">
        <v>8.4234405649627642E-2</v>
      </c>
      <c r="F22" s="282">
        <v>0</v>
      </c>
      <c r="G22" s="324">
        <v>0</v>
      </c>
      <c r="H22" s="196">
        <v>21563</v>
      </c>
      <c r="I22" s="203">
        <v>4.6175185484443819E-2</v>
      </c>
      <c r="J22" s="101"/>
      <c r="O22" s="127"/>
    </row>
    <row r="23" spans="1:15">
      <c r="A23" s="170" t="s">
        <v>3</v>
      </c>
      <c r="B23" s="282">
        <v>0</v>
      </c>
      <c r="C23" s="324">
        <v>0</v>
      </c>
      <c r="D23" s="196">
        <v>0</v>
      </c>
      <c r="E23" s="324">
        <v>0</v>
      </c>
      <c r="F23" s="282">
        <v>0</v>
      </c>
      <c r="G23" s="324">
        <v>0</v>
      </c>
      <c r="H23" s="196">
        <v>0</v>
      </c>
      <c r="I23" s="203">
        <v>0</v>
      </c>
      <c r="J23" s="101"/>
      <c r="O23" s="127"/>
    </row>
    <row r="24" spans="1:15">
      <c r="A24" s="170" t="s">
        <v>31</v>
      </c>
      <c r="B24" s="282">
        <v>108.467</v>
      </c>
      <c r="C24" s="324">
        <v>1.6586220685257551E-2</v>
      </c>
      <c r="D24" s="196">
        <v>106.908</v>
      </c>
      <c r="E24" s="324">
        <v>3.2832145701168755E-2</v>
      </c>
      <c r="F24" s="282">
        <v>51.762</v>
      </c>
      <c r="G24" s="324">
        <v>8.224444946888761E-3</v>
      </c>
      <c r="H24" s="196">
        <v>267.137</v>
      </c>
      <c r="I24" s="203">
        <v>1.6603228660052694E-2</v>
      </c>
      <c r="J24" s="101"/>
      <c r="O24" s="127"/>
    </row>
    <row r="25" spans="1:15">
      <c r="A25" s="170" t="s">
        <v>30</v>
      </c>
      <c r="B25" s="282">
        <v>66444.420000000013</v>
      </c>
      <c r="C25" s="324">
        <v>5.2476497552344709E-2</v>
      </c>
      <c r="D25" s="196">
        <v>76885.097999999998</v>
      </c>
      <c r="E25" s="324">
        <v>7.4768391454384339E-2</v>
      </c>
      <c r="F25" s="282">
        <v>66303.976999999999</v>
      </c>
      <c r="G25" s="324">
        <v>8.9258794305724157E-2</v>
      </c>
      <c r="H25" s="196">
        <v>209633.495</v>
      </c>
      <c r="I25" s="203">
        <v>6.9019379892726301E-2</v>
      </c>
      <c r="J25" s="101"/>
      <c r="O25" s="98"/>
    </row>
    <row r="26" spans="1:15" ht="13.5" customHeight="1">
      <c r="A26" s="168" t="s">
        <v>315</v>
      </c>
      <c r="B26" s="280">
        <v>751537.02799999993</v>
      </c>
      <c r="C26" s="323">
        <v>0.1601542441366233</v>
      </c>
      <c r="D26" s="195">
        <v>600078.92200000014</v>
      </c>
      <c r="E26" s="323">
        <v>0.16114835267892513</v>
      </c>
      <c r="F26" s="280">
        <v>377939.47199999995</v>
      </c>
      <c r="G26" s="323">
        <v>0.17918423020912025</v>
      </c>
      <c r="H26" s="195">
        <v>1729555.4220000003</v>
      </c>
      <c r="I26" s="202">
        <v>0.16431936768548183</v>
      </c>
      <c r="J26" s="10"/>
      <c r="O26" s="78"/>
    </row>
    <row r="27" spans="1:15" ht="12.75" customHeight="1">
      <c r="A27" s="170" t="s">
        <v>26</v>
      </c>
      <c r="B27" s="282">
        <v>293665.13099999994</v>
      </c>
      <c r="C27" s="324">
        <v>0.27341840590102606</v>
      </c>
      <c r="D27" s="196">
        <v>281079.59600000002</v>
      </c>
      <c r="E27" s="324">
        <v>0.30400168906990244</v>
      </c>
      <c r="F27" s="282">
        <v>225322.55499999996</v>
      </c>
      <c r="G27" s="324">
        <v>0.29203775250999259</v>
      </c>
      <c r="H27" s="196">
        <v>800067.28199999989</v>
      </c>
      <c r="I27" s="203">
        <v>0.28881189596267853</v>
      </c>
      <c r="J27" s="101"/>
      <c r="O27" s="78"/>
    </row>
    <row r="28" spans="1:15" ht="12.75" customHeight="1">
      <c r="A28" s="170" t="s">
        <v>0</v>
      </c>
      <c r="B28" s="282">
        <v>31445.84</v>
      </c>
      <c r="C28" s="324">
        <v>0.27048143247681738</v>
      </c>
      <c r="D28" s="196">
        <v>23521.891</v>
      </c>
      <c r="E28" s="324">
        <v>0.24472650791248413</v>
      </c>
      <c r="F28" s="282">
        <v>8318.4060000000009</v>
      </c>
      <c r="G28" s="324">
        <v>0.15068452231560919</v>
      </c>
      <c r="H28" s="196">
        <v>63286.137000000002</v>
      </c>
      <c r="I28" s="203">
        <v>0.23651481041765995</v>
      </c>
      <c r="J28" s="101"/>
      <c r="O28" s="78"/>
    </row>
    <row r="29" spans="1:15" ht="12.75" customHeight="1">
      <c r="A29" s="170" t="s">
        <v>1</v>
      </c>
      <c r="B29" s="282">
        <v>10303.491</v>
      </c>
      <c r="C29" s="324">
        <v>0.21846156742765399</v>
      </c>
      <c r="D29" s="196">
        <v>4192.0339999999997</v>
      </c>
      <c r="E29" s="324">
        <v>0.19241846196103304</v>
      </c>
      <c r="F29" s="282">
        <v>881.53000000000009</v>
      </c>
      <c r="G29" s="324">
        <v>8.881947469224824E-2</v>
      </c>
      <c r="H29" s="196">
        <v>15377.055</v>
      </c>
      <c r="I29" s="203">
        <v>0.1949551043214636</v>
      </c>
      <c r="J29" s="101"/>
      <c r="O29" s="78"/>
    </row>
    <row r="30" spans="1:15" ht="12.75" customHeight="1">
      <c r="A30" s="170" t="s">
        <v>2</v>
      </c>
      <c r="B30" s="282">
        <v>460.73200000000003</v>
      </c>
      <c r="C30" s="324">
        <v>3.5898932706214408E-2</v>
      </c>
      <c r="D30" s="196">
        <v>215.20400000000001</v>
      </c>
      <c r="E30" s="324">
        <v>2.6883462605573727E-2</v>
      </c>
      <c r="F30" s="282">
        <v>21.28</v>
      </c>
      <c r="G30" s="324">
        <v>5.7559670146303818E-3</v>
      </c>
      <c r="H30" s="196">
        <v>697.21600000000001</v>
      </c>
      <c r="I30" s="203">
        <v>2.8415757993939174E-2</v>
      </c>
      <c r="J30" s="101"/>
    </row>
    <row r="31" spans="1:15">
      <c r="A31" s="170" t="s">
        <v>6</v>
      </c>
      <c r="B31" s="282">
        <v>20029.030000000002</v>
      </c>
      <c r="C31" s="324">
        <v>0.47573581165612044</v>
      </c>
      <c r="D31" s="196">
        <v>13211.28</v>
      </c>
      <c r="E31" s="324">
        <v>0.41956128494629125</v>
      </c>
      <c r="F31" s="282">
        <v>7461.2699999999995</v>
      </c>
      <c r="G31" s="324">
        <v>0.37941451964432632</v>
      </c>
      <c r="H31" s="196">
        <v>40701.58</v>
      </c>
      <c r="I31" s="203">
        <v>0.43645606670273923</v>
      </c>
      <c r="J31" s="101"/>
    </row>
    <row r="32" spans="1:15">
      <c r="A32" s="170" t="s">
        <v>25</v>
      </c>
      <c r="B32" s="282">
        <v>270234.37499999994</v>
      </c>
      <c r="C32" s="324">
        <v>0.1283308923235926</v>
      </c>
      <c r="D32" s="196">
        <v>194900.80100000004</v>
      </c>
      <c r="E32" s="324">
        <v>0.1114787743003869</v>
      </c>
      <c r="F32" s="282">
        <v>96913.274999999994</v>
      </c>
      <c r="G32" s="324">
        <v>0.117862589046397</v>
      </c>
      <c r="H32" s="196">
        <v>562048.451</v>
      </c>
      <c r="I32" s="203">
        <v>0.12018979227643921</v>
      </c>
      <c r="J32" s="101"/>
    </row>
    <row r="33" spans="1:10">
      <c r="A33" s="170" t="s">
        <v>5</v>
      </c>
      <c r="B33" s="282">
        <v>113869.13400000001</v>
      </c>
      <c r="C33" s="324">
        <v>9.5552309193304485E-2</v>
      </c>
      <c r="D33" s="196">
        <v>75727.672000000006</v>
      </c>
      <c r="E33" s="324">
        <v>9.2263450750023804E-2</v>
      </c>
      <c r="F33" s="282">
        <v>35373.750999999989</v>
      </c>
      <c r="G33" s="324">
        <v>9.0489269592840593E-2</v>
      </c>
      <c r="H33" s="196">
        <v>224970.557</v>
      </c>
      <c r="I33" s="203">
        <v>9.3605621827968735E-2</v>
      </c>
      <c r="J33" s="101"/>
    </row>
    <row r="34" spans="1:10">
      <c r="A34" s="170" t="s">
        <v>3</v>
      </c>
      <c r="B34" s="282">
        <v>11529.295</v>
      </c>
      <c r="C34" s="324">
        <v>0.1122425258943667</v>
      </c>
      <c r="D34" s="196">
        <v>7230.4439999999995</v>
      </c>
      <c r="E34" s="324">
        <v>9.9489790442510578E-2</v>
      </c>
      <c r="F34" s="282">
        <v>3647.4050000000002</v>
      </c>
      <c r="G34" s="324">
        <v>0.1013007775214233</v>
      </c>
      <c r="H34" s="196">
        <v>22407.144</v>
      </c>
      <c r="I34" s="203">
        <v>0.10599474055273013</v>
      </c>
      <c r="J34" s="101"/>
    </row>
    <row r="35" spans="1:10" ht="11.4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0.3045735538265012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>+I8</f>
        <v>0.25731611418567762</v>
      </c>
      <c r="C39" s="93"/>
      <c r="D39" s="103"/>
      <c r="E39" s="103"/>
      <c r="H39" s="116"/>
    </row>
    <row r="40" spans="1:10">
      <c r="A40" s="103" t="s">
        <v>116</v>
      </c>
      <c r="B40" s="104">
        <f t="shared" ref="B40" si="0">+I9</f>
        <v>0.16632925260969117</v>
      </c>
      <c r="C40" s="93"/>
      <c r="D40" s="103"/>
      <c r="E40" s="103"/>
      <c r="H40" s="116"/>
    </row>
    <row r="41" spans="1:10">
      <c r="B41" s="78"/>
      <c r="C41" s="78"/>
      <c r="H41" s="116"/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{03C23AEA-A1D6-4B20-B6C9-E3C2D3661D87}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3C23AEA-A1D6-4B20-B6C9-E3C2D3661D87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G10:G25 G27:G34 I10:I25 I27:I34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3"/>
  <dimension ref="A1:O41"/>
  <sheetViews>
    <sheetView showGridLines="0" zoomScaleNormal="100" zoomScaleSheetLayoutView="100" workbookViewId="0">
      <selection activeCell="P33" sqref="P33"/>
    </sheetView>
  </sheetViews>
  <sheetFormatPr defaultColWidth="9.109375" defaultRowHeight="11.4"/>
  <cols>
    <col min="1" max="1" width="31.6640625" style="74" customWidth="1"/>
    <col min="2" max="9" width="13.33203125" style="74" customWidth="1"/>
    <col min="10" max="15" width="9.109375" style="74" customWidth="1"/>
    <col min="16" max="16384" width="9.109375" style="74"/>
  </cols>
  <sheetData>
    <row r="1" spans="1:15" ht="17.399999999999999">
      <c r="A1" s="236" t="s">
        <v>272</v>
      </c>
      <c r="I1" s="239" t="str">
        <f>'3'!N1</f>
        <v>IV. čtvrtletí 2023</v>
      </c>
    </row>
    <row r="2" spans="1:15" ht="1.5" customHeight="1">
      <c r="E2" s="103"/>
      <c r="F2" s="103"/>
      <c r="G2" s="103"/>
    </row>
    <row r="3" spans="1:15" ht="12" customHeight="1">
      <c r="E3" s="103"/>
      <c r="F3" s="103"/>
      <c r="G3" s="103"/>
    </row>
    <row r="4" spans="1:15" ht="12">
      <c r="A4" s="7"/>
      <c r="B4" s="126"/>
      <c r="C4" s="126"/>
      <c r="D4" s="126"/>
    </row>
    <row r="5" spans="1:15" ht="12.75" customHeight="1">
      <c r="A5" s="398">
        <v>2025</v>
      </c>
      <c r="B5" s="381" t="s">
        <v>11</v>
      </c>
      <c r="C5" s="383"/>
      <c r="D5" s="381" t="s">
        <v>12</v>
      </c>
      <c r="E5" s="383"/>
      <c r="F5" s="381" t="s">
        <v>13</v>
      </c>
      <c r="G5" s="383"/>
      <c r="H5" s="381" t="s">
        <v>7</v>
      </c>
      <c r="I5" s="382"/>
    </row>
    <row r="6" spans="1:15" ht="12">
      <c r="A6" s="399"/>
      <c r="B6" s="274" t="s">
        <v>280</v>
      </c>
      <c r="C6" s="275" t="s">
        <v>281</v>
      </c>
      <c r="D6" s="274" t="s">
        <v>280</v>
      </c>
      <c r="E6" s="275" t="s">
        <v>281</v>
      </c>
      <c r="F6" s="274" t="s">
        <v>280</v>
      </c>
      <c r="G6" s="275" t="s">
        <v>281</v>
      </c>
      <c r="H6" s="274" t="s">
        <v>280</v>
      </c>
      <c r="I6" s="293" t="s">
        <v>281</v>
      </c>
      <c r="J6" s="109"/>
      <c r="O6" s="109"/>
    </row>
    <row r="7" spans="1:15" ht="13.2">
      <c r="A7" s="167" t="s">
        <v>191</v>
      </c>
      <c r="B7" s="280">
        <v>1265.7306999999994</v>
      </c>
      <c r="C7" s="323">
        <v>3.2941366424201562E-2</v>
      </c>
      <c r="D7" s="195">
        <v>1265.7306999999994</v>
      </c>
      <c r="E7" s="323">
        <v>3.3017634966732747E-2</v>
      </c>
      <c r="F7" s="280">
        <v>1265.5326999999995</v>
      </c>
      <c r="G7" s="323">
        <v>3.3061789533939352E-2</v>
      </c>
      <c r="H7" s="195">
        <v>1265.5326999999995</v>
      </c>
      <c r="I7" s="201">
        <v>3.3061789533939352E-2</v>
      </c>
      <c r="J7" s="111"/>
      <c r="O7" s="60"/>
    </row>
    <row r="8" spans="1:15" ht="12">
      <c r="A8" s="167" t="s">
        <v>312</v>
      </c>
      <c r="B8" s="280">
        <v>468774.424</v>
      </c>
      <c r="C8" s="323">
        <v>4.6459716252305293E-2</v>
      </c>
      <c r="D8" s="195">
        <v>444856.73899999994</v>
      </c>
      <c r="E8" s="323">
        <v>4.9219349406577038E-2</v>
      </c>
      <c r="F8" s="280">
        <v>332973.27800000011</v>
      </c>
      <c r="G8" s="323">
        <v>4.9024005426752788E-2</v>
      </c>
      <c r="H8" s="195">
        <v>1246604.4410000001</v>
      </c>
      <c r="I8" s="201">
        <v>4.8093924734979782E-2</v>
      </c>
      <c r="J8" s="111"/>
      <c r="O8" s="60"/>
    </row>
    <row r="9" spans="1:15" ht="12">
      <c r="A9" s="167" t="s">
        <v>313</v>
      </c>
      <c r="B9" s="280">
        <v>237239.30200000003</v>
      </c>
      <c r="C9" s="323">
        <v>4.4254791292028334E-2</v>
      </c>
      <c r="D9" s="195">
        <v>198704.68099999995</v>
      </c>
      <c r="E9" s="323">
        <v>4.5052217809212175E-2</v>
      </c>
      <c r="F9" s="280">
        <v>137341.43899999998</v>
      </c>
      <c r="G9" s="323">
        <v>5.1587611491186139E-2</v>
      </c>
      <c r="H9" s="195">
        <v>573285.42200000002</v>
      </c>
      <c r="I9" s="202">
        <v>4.6107771932983342E-2</v>
      </c>
      <c r="J9" s="101"/>
      <c r="O9" s="104"/>
    </row>
    <row r="10" spans="1:15">
      <c r="A10" s="170" t="s">
        <v>40</v>
      </c>
      <c r="B10" s="282">
        <v>64339.036</v>
      </c>
      <c r="C10" s="324">
        <v>8.2223629655235983E-2</v>
      </c>
      <c r="D10" s="196">
        <v>47438.167999999998</v>
      </c>
      <c r="E10" s="324">
        <v>6.4711477815401458E-2</v>
      </c>
      <c r="F10" s="282">
        <v>29645.669000000002</v>
      </c>
      <c r="G10" s="324">
        <v>6.118832500761924E-2</v>
      </c>
      <c r="H10" s="196">
        <v>141422.87299999999</v>
      </c>
      <c r="I10" s="203">
        <v>7.070934672061234E-2</v>
      </c>
      <c r="J10" s="101"/>
      <c r="O10" s="127"/>
    </row>
    <row r="11" spans="1:15">
      <c r="A11" s="170" t="s">
        <v>39</v>
      </c>
      <c r="B11" s="282">
        <v>1122.23</v>
      </c>
      <c r="C11" s="324">
        <v>2.60576754578901E-2</v>
      </c>
      <c r="D11" s="196">
        <v>443.33</v>
      </c>
      <c r="E11" s="324">
        <v>1.0544002056809372E-2</v>
      </c>
      <c r="F11" s="282">
        <v>238.58</v>
      </c>
      <c r="G11" s="324">
        <v>8.7819144536699905E-3</v>
      </c>
      <c r="H11" s="196">
        <v>1804.1399999999999</v>
      </c>
      <c r="I11" s="203">
        <v>1.6068213857992359E-2</v>
      </c>
      <c r="J11" s="101"/>
      <c r="O11" s="127"/>
    </row>
    <row r="12" spans="1:15">
      <c r="A12" s="170" t="s">
        <v>38</v>
      </c>
      <c r="B12" s="282">
        <v>6467.12</v>
      </c>
      <c r="C12" s="324">
        <v>1.9153700318135077E-2</v>
      </c>
      <c r="D12" s="196">
        <v>1908.02</v>
      </c>
      <c r="E12" s="324">
        <v>7.4228424814408124E-3</v>
      </c>
      <c r="F12" s="282">
        <v>379.18</v>
      </c>
      <c r="G12" s="324">
        <v>3.7288952523840966E-3</v>
      </c>
      <c r="H12" s="196">
        <v>8754.32</v>
      </c>
      <c r="I12" s="203">
        <v>1.2571229155753346E-2</v>
      </c>
      <c r="J12" s="101"/>
      <c r="O12" s="127"/>
    </row>
    <row r="13" spans="1:15">
      <c r="A13" s="170" t="s">
        <v>60</v>
      </c>
      <c r="B13" s="282">
        <v>0</v>
      </c>
      <c r="C13" s="324">
        <v>0</v>
      </c>
      <c r="D13" s="196">
        <v>0</v>
      </c>
      <c r="E13" s="324">
        <v>0</v>
      </c>
      <c r="F13" s="282">
        <v>0</v>
      </c>
      <c r="G13" s="324">
        <v>0</v>
      </c>
      <c r="H13" s="196">
        <v>0</v>
      </c>
      <c r="I13" s="203">
        <v>0</v>
      </c>
      <c r="J13" s="101"/>
      <c r="O13" s="127"/>
    </row>
    <row r="14" spans="1:15">
      <c r="A14" s="170" t="s">
        <v>61</v>
      </c>
      <c r="B14" s="282">
        <v>293</v>
      </c>
      <c r="C14" s="324">
        <v>8.2116279454310701E-2</v>
      </c>
      <c r="D14" s="196">
        <v>221</v>
      </c>
      <c r="E14" s="324">
        <v>5.7663144953144126E-2</v>
      </c>
      <c r="F14" s="282">
        <v>105</v>
      </c>
      <c r="G14" s="324">
        <v>2.189694256119153E-2</v>
      </c>
      <c r="H14" s="196">
        <v>619</v>
      </c>
      <c r="I14" s="203">
        <v>5.0754741038077943E-2</v>
      </c>
      <c r="J14" s="101"/>
      <c r="O14" s="127"/>
    </row>
    <row r="15" spans="1:15">
      <c r="A15" s="170" t="s">
        <v>62</v>
      </c>
      <c r="B15" s="282">
        <v>0</v>
      </c>
      <c r="C15" s="324">
        <v>0</v>
      </c>
      <c r="D15" s="196">
        <v>0</v>
      </c>
      <c r="E15" s="324">
        <v>0</v>
      </c>
      <c r="F15" s="282">
        <v>0</v>
      </c>
      <c r="G15" s="324">
        <v>0</v>
      </c>
      <c r="H15" s="196">
        <v>0</v>
      </c>
      <c r="I15" s="203">
        <v>0</v>
      </c>
      <c r="J15" s="101"/>
      <c r="O15" s="127"/>
    </row>
    <row r="16" spans="1:15">
      <c r="A16" s="170" t="s">
        <v>37</v>
      </c>
      <c r="B16" s="282">
        <v>81899.769</v>
      </c>
      <c r="C16" s="324">
        <v>3.6051031247587538E-2</v>
      </c>
      <c r="D16" s="196">
        <v>83287.964999999997</v>
      </c>
      <c r="E16" s="324">
        <v>4.9205764580391144E-2</v>
      </c>
      <c r="F16" s="282">
        <v>39020.125999999997</v>
      </c>
      <c r="G16" s="324">
        <v>4.8768229363416064E-2</v>
      </c>
      <c r="H16" s="196">
        <v>204207.86</v>
      </c>
      <c r="I16" s="203">
        <v>4.2859991176823327E-2</v>
      </c>
      <c r="J16" s="101"/>
      <c r="O16" s="127"/>
    </row>
    <row r="17" spans="1:15">
      <c r="A17" s="170" t="s">
        <v>72</v>
      </c>
      <c r="B17" s="282">
        <v>0</v>
      </c>
      <c r="C17" s="324">
        <v>0</v>
      </c>
      <c r="D17" s="196">
        <v>0</v>
      </c>
      <c r="E17" s="324">
        <v>0</v>
      </c>
      <c r="F17" s="282">
        <v>0</v>
      </c>
      <c r="G17" s="324">
        <v>0</v>
      </c>
      <c r="H17" s="196">
        <v>0</v>
      </c>
      <c r="I17" s="203">
        <v>0</v>
      </c>
      <c r="J17" s="101"/>
      <c r="O17" s="127"/>
    </row>
    <row r="18" spans="1:15">
      <c r="A18" s="170" t="s">
        <v>36</v>
      </c>
      <c r="B18" s="282">
        <v>0</v>
      </c>
      <c r="C18" s="324">
        <v>0</v>
      </c>
      <c r="D18" s="196">
        <v>0</v>
      </c>
      <c r="E18" s="324">
        <v>0</v>
      </c>
      <c r="F18" s="282">
        <v>0</v>
      </c>
      <c r="G18" s="324">
        <v>0</v>
      </c>
      <c r="H18" s="196">
        <v>0</v>
      </c>
      <c r="I18" s="203">
        <v>0</v>
      </c>
      <c r="J18" s="101"/>
      <c r="O18" s="127"/>
    </row>
    <row r="19" spans="1:15">
      <c r="A19" s="170" t="s">
        <v>35</v>
      </c>
      <c r="B19" s="282">
        <v>614</v>
      </c>
      <c r="C19" s="324">
        <v>5.9056201112718861E-3</v>
      </c>
      <c r="D19" s="196">
        <v>1934</v>
      </c>
      <c r="E19" s="324">
        <v>1.5408352533290507E-2</v>
      </c>
      <c r="F19" s="282">
        <v>1116</v>
      </c>
      <c r="G19" s="324">
        <v>8.7731799737450801E-3</v>
      </c>
      <c r="H19" s="196">
        <v>3664</v>
      </c>
      <c r="I19" s="203">
        <v>1.0272197246821246E-2</v>
      </c>
      <c r="J19" s="101"/>
      <c r="O19" s="127"/>
    </row>
    <row r="20" spans="1:15">
      <c r="A20" s="170" t="s">
        <v>34</v>
      </c>
      <c r="B20" s="282">
        <v>0</v>
      </c>
      <c r="C20" s="324">
        <v>0</v>
      </c>
      <c r="D20" s="196">
        <v>0</v>
      </c>
      <c r="E20" s="324">
        <v>0</v>
      </c>
      <c r="F20" s="282">
        <v>0</v>
      </c>
      <c r="G20" s="324">
        <v>0</v>
      </c>
      <c r="H20" s="196">
        <v>0</v>
      </c>
      <c r="I20" s="203">
        <v>0</v>
      </c>
      <c r="J20" s="101"/>
      <c r="O20" s="127"/>
    </row>
    <row r="21" spans="1:15">
      <c r="A21" s="170" t="s">
        <v>33</v>
      </c>
      <c r="B21" s="282">
        <v>2493.5</v>
      </c>
      <c r="C21" s="324">
        <v>8.0183018326191405E-3</v>
      </c>
      <c r="D21" s="196">
        <v>2330.3000000000002</v>
      </c>
      <c r="E21" s="324">
        <v>8.2545136148377638E-3</v>
      </c>
      <c r="F21" s="282">
        <v>1354.7</v>
      </c>
      <c r="G21" s="324">
        <v>6.760573209374952E-3</v>
      </c>
      <c r="H21" s="196">
        <v>6178.5</v>
      </c>
      <c r="I21" s="203">
        <v>7.784774154289748E-3</v>
      </c>
      <c r="J21" s="101"/>
      <c r="O21" s="127"/>
    </row>
    <row r="22" spans="1:15">
      <c r="A22" s="170" t="s">
        <v>32</v>
      </c>
      <c r="B22" s="282">
        <v>14288</v>
      </c>
      <c r="C22" s="324">
        <v>8.9109424458579958E-2</v>
      </c>
      <c r="D22" s="196">
        <v>8704</v>
      </c>
      <c r="E22" s="324">
        <v>4.8852363191255264E-2</v>
      </c>
      <c r="F22" s="282">
        <v>5997</v>
      </c>
      <c r="G22" s="324">
        <v>4.6679883007463202E-2</v>
      </c>
      <c r="H22" s="196">
        <v>28989</v>
      </c>
      <c r="I22" s="203">
        <v>6.207728293876278E-2</v>
      </c>
      <c r="J22" s="101"/>
      <c r="O22" s="127"/>
    </row>
    <row r="23" spans="1:15">
      <c r="A23" s="170" t="s">
        <v>3</v>
      </c>
      <c r="B23" s="282">
        <v>48.533999999999999</v>
      </c>
      <c r="C23" s="324">
        <v>1</v>
      </c>
      <c r="D23" s="196">
        <v>36.134</v>
      </c>
      <c r="E23" s="324">
        <v>1</v>
      </c>
      <c r="F23" s="282">
        <v>50.732999999999997</v>
      </c>
      <c r="G23" s="324">
        <v>0.99999999999999989</v>
      </c>
      <c r="H23" s="196">
        <v>135.40100000000001</v>
      </c>
      <c r="I23" s="203">
        <v>1.0000000000000002</v>
      </c>
      <c r="J23" s="101"/>
      <c r="O23" s="127"/>
    </row>
    <row r="24" spans="1:15">
      <c r="A24" s="170" t="s">
        <v>31</v>
      </c>
      <c r="B24" s="282">
        <v>44.65</v>
      </c>
      <c r="C24" s="324">
        <v>6.8276503784261535E-3</v>
      </c>
      <c r="D24" s="196">
        <v>30.36</v>
      </c>
      <c r="E24" s="324">
        <v>9.3237544756938993E-3</v>
      </c>
      <c r="F24" s="282">
        <v>102.82</v>
      </c>
      <c r="G24" s="324">
        <v>1.6337031595361508E-2</v>
      </c>
      <c r="H24" s="196">
        <v>177.82999999999998</v>
      </c>
      <c r="I24" s="203">
        <v>1.1052576590353153E-2</v>
      </c>
      <c r="J24" s="101"/>
      <c r="O24" s="127"/>
    </row>
    <row r="25" spans="1:15">
      <c r="A25" s="170" t="s">
        <v>30</v>
      </c>
      <c r="B25" s="282">
        <v>65629.463000000003</v>
      </c>
      <c r="C25" s="324">
        <v>5.1832860524347976E-2</v>
      </c>
      <c r="D25" s="196">
        <v>52371.403999999988</v>
      </c>
      <c r="E25" s="324">
        <v>5.092957851582252E-2</v>
      </c>
      <c r="F25" s="282">
        <v>59331.631000000001</v>
      </c>
      <c r="G25" s="324">
        <v>7.9872582111509327E-2</v>
      </c>
      <c r="H25" s="196">
        <v>177332.49799999999</v>
      </c>
      <c r="I25" s="203">
        <v>5.8384653877893551E-2</v>
      </c>
      <c r="J25" s="101"/>
      <c r="O25" s="98"/>
    </row>
    <row r="26" spans="1:15" ht="13.5" customHeight="1">
      <c r="A26" s="168" t="s">
        <v>315</v>
      </c>
      <c r="B26" s="280">
        <v>229521.36600000001</v>
      </c>
      <c r="C26" s="323">
        <v>4.8911523338721341E-2</v>
      </c>
      <c r="D26" s="195">
        <v>191875.71899999998</v>
      </c>
      <c r="E26" s="323">
        <v>5.1527315661879437E-2</v>
      </c>
      <c r="F26" s="280">
        <v>130953.57199999999</v>
      </c>
      <c r="G26" s="323">
        <v>6.2086171808893788E-2</v>
      </c>
      <c r="H26" s="195">
        <v>552350.65699999989</v>
      </c>
      <c r="I26" s="202">
        <v>5.2477017818802478E-2</v>
      </c>
      <c r="J26" s="10"/>
      <c r="O26" s="78"/>
    </row>
    <row r="27" spans="1:15" ht="12.75" customHeight="1">
      <c r="A27" s="170" t="s">
        <v>26</v>
      </c>
      <c r="B27" s="282">
        <v>112635.976</v>
      </c>
      <c r="C27" s="324">
        <v>0.10487029529231455</v>
      </c>
      <c r="D27" s="196">
        <v>105889.03599999999</v>
      </c>
      <c r="E27" s="324">
        <v>0.1145243064814413</v>
      </c>
      <c r="F27" s="282">
        <v>90572.941999999995</v>
      </c>
      <c r="G27" s="324">
        <v>0.11739046017784556</v>
      </c>
      <c r="H27" s="196">
        <v>309097.95399999997</v>
      </c>
      <c r="I27" s="203">
        <v>0.11157957354507191</v>
      </c>
      <c r="J27" s="101"/>
      <c r="O27" s="78"/>
    </row>
    <row r="28" spans="1:15" ht="12.75" customHeight="1">
      <c r="A28" s="170" t="s">
        <v>0</v>
      </c>
      <c r="B28" s="282">
        <v>47.12</v>
      </c>
      <c r="C28" s="324">
        <v>4.0530273951364104E-4</v>
      </c>
      <c r="D28" s="196">
        <v>27.5</v>
      </c>
      <c r="E28" s="324">
        <v>2.8611555795379345E-4</v>
      </c>
      <c r="F28" s="282">
        <v>12.5</v>
      </c>
      <c r="G28" s="324">
        <v>2.2643238728010088E-4</v>
      </c>
      <c r="H28" s="196">
        <v>87.12</v>
      </c>
      <c r="I28" s="203">
        <v>3.2558742341291168E-4</v>
      </c>
      <c r="J28" s="101"/>
      <c r="O28" s="78"/>
    </row>
    <row r="29" spans="1:15" ht="12.75" customHeight="1">
      <c r="A29" s="170" t="s">
        <v>1</v>
      </c>
      <c r="B29" s="282">
        <v>926.71</v>
      </c>
      <c r="C29" s="324">
        <v>1.9648730624492343E-2</v>
      </c>
      <c r="D29" s="196">
        <v>401.15</v>
      </c>
      <c r="E29" s="324">
        <v>1.8413177473195208E-2</v>
      </c>
      <c r="F29" s="282">
        <v>165.15</v>
      </c>
      <c r="G29" s="324">
        <v>1.6639860521394385E-2</v>
      </c>
      <c r="H29" s="196">
        <v>1493.0100000000002</v>
      </c>
      <c r="I29" s="203">
        <v>1.8928846928295984E-2</v>
      </c>
      <c r="J29" s="101"/>
      <c r="O29" s="78"/>
    </row>
    <row r="30" spans="1:15" ht="12.75" customHeight="1">
      <c r="A30" s="170" t="s">
        <v>2</v>
      </c>
      <c r="B30" s="282">
        <v>673.43000000000006</v>
      </c>
      <c r="C30" s="324">
        <v>5.2471758532825964E-2</v>
      </c>
      <c r="D30" s="196">
        <v>230.36099999999999</v>
      </c>
      <c r="E30" s="324">
        <v>2.8776887647453432E-2</v>
      </c>
      <c r="F30" s="282">
        <v>137.53</v>
      </c>
      <c r="G30" s="324">
        <v>3.7200100729422758E-2</v>
      </c>
      <c r="H30" s="196">
        <v>1041.3210000000001</v>
      </c>
      <c r="I30" s="203">
        <v>4.2440112576313131E-2</v>
      </c>
      <c r="J30" s="101"/>
    </row>
    <row r="31" spans="1:15">
      <c r="A31" s="170" t="s">
        <v>6</v>
      </c>
      <c r="B31" s="282">
        <v>947.92000000000007</v>
      </c>
      <c r="C31" s="324">
        <v>2.2515293580621213E-2</v>
      </c>
      <c r="D31" s="196">
        <v>916.31</v>
      </c>
      <c r="E31" s="324">
        <v>2.9099996443125581E-2</v>
      </c>
      <c r="F31" s="282">
        <v>728</v>
      </c>
      <c r="G31" s="324">
        <v>3.7019672294538272E-2</v>
      </c>
      <c r="H31" s="196">
        <v>2592.23</v>
      </c>
      <c r="I31" s="203">
        <v>2.7797311794501386E-2</v>
      </c>
      <c r="J31" s="101"/>
    </row>
    <row r="32" spans="1:15">
      <c r="A32" s="170" t="s">
        <v>25</v>
      </c>
      <c r="B32" s="282">
        <v>82521.94</v>
      </c>
      <c r="C32" s="324">
        <v>3.9188627266512524E-2</v>
      </c>
      <c r="D32" s="196">
        <v>65266.943000000007</v>
      </c>
      <c r="E32" s="324">
        <v>3.7331189870139204E-2</v>
      </c>
      <c r="F32" s="282">
        <v>29916.181</v>
      </c>
      <c r="G32" s="324">
        <v>3.6383029538942215E-2</v>
      </c>
      <c r="H32" s="196">
        <v>177705.06400000001</v>
      </c>
      <c r="I32" s="203">
        <v>3.8000878199433624E-2</v>
      </c>
      <c r="J32" s="101"/>
    </row>
    <row r="33" spans="1:10">
      <c r="A33" s="170" t="s">
        <v>5</v>
      </c>
      <c r="B33" s="282">
        <v>31649.718999999997</v>
      </c>
      <c r="C33" s="324">
        <v>2.6558590809772936E-2</v>
      </c>
      <c r="D33" s="196">
        <v>19121.419000000002</v>
      </c>
      <c r="E33" s="324">
        <v>2.3296742836318399E-2</v>
      </c>
      <c r="F33" s="282">
        <v>9421.2690000000002</v>
      </c>
      <c r="G33" s="324">
        <v>2.4100462245230145E-2</v>
      </c>
      <c r="H33" s="196">
        <v>60192.406999999999</v>
      </c>
      <c r="I33" s="203">
        <v>2.5044822583415564E-2</v>
      </c>
      <c r="J33" s="101"/>
    </row>
    <row r="34" spans="1:10">
      <c r="A34" s="170" t="s">
        <v>3</v>
      </c>
      <c r="B34" s="282">
        <v>118.551</v>
      </c>
      <c r="C34" s="324">
        <v>1.154143743160624E-3</v>
      </c>
      <c r="D34" s="196">
        <v>23</v>
      </c>
      <c r="E34" s="324">
        <v>3.1647644047554254E-4</v>
      </c>
      <c r="F34" s="282">
        <v>0</v>
      </c>
      <c r="G34" s="324">
        <v>0</v>
      </c>
      <c r="H34" s="196">
        <v>141.55099999999999</v>
      </c>
      <c r="I34" s="203">
        <v>6.695927655920586E-4</v>
      </c>
      <c r="J34" s="101"/>
    </row>
    <row r="35" spans="1:10" ht="11.4" customHeight="1">
      <c r="A35" s="190" t="s">
        <v>322</v>
      </c>
      <c r="B35" s="71"/>
      <c r="C35" s="8"/>
      <c r="E35" s="103"/>
      <c r="F35" s="103"/>
      <c r="G35" s="103"/>
      <c r="I35" s="3"/>
    </row>
    <row r="36" spans="1:10">
      <c r="A36" s="190"/>
      <c r="B36" s="71"/>
    </row>
    <row r="37" spans="1:10">
      <c r="B37" s="78"/>
      <c r="C37" s="78"/>
    </row>
    <row r="38" spans="1:10">
      <c r="A38" s="103" t="s">
        <v>163</v>
      </c>
      <c r="B38" s="104">
        <f>+I7</f>
        <v>3.3061789533939352E-2</v>
      </c>
      <c r="C38" s="93" t="str">
        <f>+B5</f>
        <v>Duben</v>
      </c>
      <c r="D38" s="103" t="str">
        <f>+D5</f>
        <v>Květen</v>
      </c>
      <c r="E38" s="103" t="str">
        <f>+F5</f>
        <v>Červen</v>
      </c>
    </row>
    <row r="39" spans="1:10">
      <c r="A39" s="103" t="s">
        <v>59</v>
      </c>
      <c r="B39" s="104">
        <f>+I8</f>
        <v>4.8093924734979782E-2</v>
      </c>
      <c r="C39" s="93"/>
      <c r="D39" s="103"/>
      <c r="E39" s="103"/>
      <c r="H39" s="116">
        <f>I7</f>
        <v>3.3061789533939352E-2</v>
      </c>
    </row>
    <row r="40" spans="1:10">
      <c r="A40" s="103" t="s">
        <v>116</v>
      </c>
      <c r="B40" s="104">
        <f t="shared" ref="B40" si="0">+I9</f>
        <v>4.6107771932983342E-2</v>
      </c>
      <c r="C40" s="93"/>
      <c r="D40" s="103"/>
      <c r="E40" s="103"/>
      <c r="H40" s="116">
        <f>I8</f>
        <v>4.8093924734979782E-2</v>
      </c>
    </row>
    <row r="41" spans="1:10">
      <c r="B41" s="78"/>
      <c r="C41" s="78"/>
      <c r="H41" s="116">
        <f>I9</f>
        <v>4.6107771932983342E-2</v>
      </c>
    </row>
  </sheetData>
  <mergeCells count="5">
    <mergeCell ref="B5:C5"/>
    <mergeCell ref="D5:E5"/>
    <mergeCell ref="F5:G5"/>
    <mergeCell ref="H5:I5"/>
    <mergeCell ref="A5:A6"/>
  </mergeCells>
  <conditionalFormatting sqref="C10:C25 C27:C34 E10:E25 E27:E34 G10:G24 G25 G10:G25 G27:G34 I10:I25 I27:I34">
    <cfRule type="dataBar" priority="2">
      <dataBar>
        <cfvo type="num" val="0"/>
        <cfvo type="num" val="1"/>
        <color theme="9"/>
      </dataBar>
      <extLst>
        <ext xmlns:x14="http://schemas.microsoft.com/office/spreadsheetml/2009/9/main" uri="{B025F937-C7B1-47D3-B67F-A62EFF666E3E}">
          <x14:id>{00C56957-FD89-4F86-A313-9C965C06D401}</x14:id>
        </ext>
      </extLst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C56957-FD89-4F86-A313-9C965C06D401}">
            <x14:dataBar minLength="0" maxLength="100" gradient="0" direction="rightToLeft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C10:C25 C27:C34 E10:E25 E27:E34 G10:G24 G25 G10:G25 G27:G34 I10:I25 I27:I34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44"/>
  <dimension ref="A1:Q45"/>
  <sheetViews>
    <sheetView showGridLines="0" zoomScaleNormal="100" zoomScaleSheetLayoutView="80" workbookViewId="0">
      <selection activeCell="O20" sqref="O20"/>
    </sheetView>
  </sheetViews>
  <sheetFormatPr defaultColWidth="9.109375" defaultRowHeight="11.4"/>
  <cols>
    <col min="1" max="1" width="30.5546875" style="66" customWidth="1"/>
    <col min="2" max="3" width="8.6640625" style="66" customWidth="1"/>
    <col min="4" max="4" width="7.33203125" style="66" customWidth="1"/>
    <col min="5" max="5" width="8.6640625" style="66" customWidth="1"/>
    <col min="6" max="6" width="8.33203125" style="66" customWidth="1"/>
    <col min="7" max="7" width="7.33203125" style="66" customWidth="1"/>
    <col min="8" max="8" width="8.6640625" style="66" customWidth="1"/>
    <col min="9" max="9" width="8.44140625" style="66" customWidth="1"/>
    <col min="10" max="10" width="7.33203125" style="66" customWidth="1"/>
    <col min="11" max="12" width="8.6640625" style="66" customWidth="1"/>
    <col min="13" max="13" width="7.33203125" style="66" customWidth="1"/>
    <col min="14" max="16384" width="9.109375" style="66"/>
  </cols>
  <sheetData>
    <row r="1" spans="1:17" s="76" customFormat="1" ht="21">
      <c r="A1" s="177" t="s">
        <v>273</v>
      </c>
      <c r="B1" s="72"/>
      <c r="C1" s="72"/>
      <c r="D1" s="72"/>
      <c r="E1" s="72"/>
      <c r="F1" s="72"/>
      <c r="G1" s="72"/>
      <c r="H1" s="72"/>
      <c r="I1" s="72"/>
      <c r="J1" s="65"/>
      <c r="M1" s="239" t="str">
        <f>'3'!N1</f>
        <v>IV. čtvrtletí 2023</v>
      </c>
    </row>
    <row r="2" spans="1:17" ht="6" customHeight="1">
      <c r="A2" s="7"/>
      <c r="B2" s="7"/>
      <c r="C2" s="7"/>
      <c r="D2" s="7"/>
      <c r="E2" s="7"/>
      <c r="F2" s="7"/>
      <c r="G2" s="7"/>
      <c r="H2" s="7"/>
      <c r="I2" s="7"/>
      <c r="J2" s="7"/>
    </row>
    <row r="3" spans="1:17" ht="12">
      <c r="A3" s="380">
        <v>2025</v>
      </c>
      <c r="B3" s="381" t="s">
        <v>11</v>
      </c>
      <c r="C3" s="382"/>
      <c r="D3" s="383"/>
      <c r="E3" s="381" t="s">
        <v>12</v>
      </c>
      <c r="F3" s="382"/>
      <c r="G3" s="383"/>
      <c r="H3" s="381" t="s">
        <v>13</v>
      </c>
      <c r="I3" s="382"/>
      <c r="J3" s="383"/>
      <c r="K3" s="382" t="s">
        <v>7</v>
      </c>
      <c r="L3" s="382"/>
      <c r="M3" s="382"/>
    </row>
    <row r="4" spans="1:17" ht="27" customHeight="1">
      <c r="A4" s="380"/>
      <c r="B4" s="274" t="s">
        <v>161</v>
      </c>
      <c r="C4" s="273" t="s">
        <v>164</v>
      </c>
      <c r="D4" s="285" t="s">
        <v>167</v>
      </c>
      <c r="E4" s="274" t="s">
        <v>161</v>
      </c>
      <c r="F4" s="273" t="s">
        <v>164</v>
      </c>
      <c r="G4" s="285" t="s">
        <v>167</v>
      </c>
      <c r="H4" s="274" t="s">
        <v>161</v>
      </c>
      <c r="I4" s="273" t="s">
        <v>164</v>
      </c>
      <c r="J4" s="285" t="s">
        <v>167</v>
      </c>
      <c r="K4" s="219" t="s">
        <v>161</v>
      </c>
      <c r="L4" s="219" t="s">
        <v>164</v>
      </c>
      <c r="M4" s="220" t="s">
        <v>167</v>
      </c>
      <c r="O4" s="131"/>
    </row>
    <row r="5" spans="1:17" ht="12">
      <c r="A5" s="168" t="s">
        <v>183</v>
      </c>
      <c r="B5" s="280">
        <v>9465.6434000000008</v>
      </c>
      <c r="C5" s="195">
        <v>6387.3023710000016</v>
      </c>
      <c r="D5" s="286">
        <v>0.67478797806813651</v>
      </c>
      <c r="E5" s="280">
        <v>8428.8331940000007</v>
      </c>
      <c r="F5" s="195">
        <v>5628.7588050000022</v>
      </c>
      <c r="G5" s="286">
        <v>0.6677981015221407</v>
      </c>
      <c r="H5" s="280">
        <v>6248.086127999999</v>
      </c>
      <c r="I5" s="195">
        <v>3997.8418580000007</v>
      </c>
      <c r="J5" s="286">
        <v>0.63985063203341319</v>
      </c>
      <c r="K5" s="195">
        <v>24142.562721999999</v>
      </c>
      <c r="L5" s="195">
        <v>16013.903034000003</v>
      </c>
      <c r="M5" s="241">
        <v>0.66330584778422363</v>
      </c>
      <c r="O5" s="128"/>
    </row>
    <row r="6" spans="1:17" ht="12">
      <c r="A6" s="166" t="s">
        <v>40</v>
      </c>
      <c r="B6" s="276">
        <v>2173.3667000000005</v>
      </c>
      <c r="C6" s="272">
        <v>1707.3073340000001</v>
      </c>
      <c r="D6" s="287">
        <v>0.78555879870617307</v>
      </c>
      <c r="E6" s="276">
        <v>2223.6808419999993</v>
      </c>
      <c r="F6" s="272">
        <v>1760.2636840000005</v>
      </c>
      <c r="G6" s="287">
        <v>0.79159906887393194</v>
      </c>
      <c r="H6" s="276">
        <v>1859.2607119999991</v>
      </c>
      <c r="I6" s="272">
        <v>1475.8539880000001</v>
      </c>
      <c r="J6" s="287">
        <v>0.79378538925422137</v>
      </c>
      <c r="K6" s="216">
        <v>6256.3082539999996</v>
      </c>
      <c r="L6" s="216">
        <v>4943.4250060000004</v>
      </c>
      <c r="M6" s="242">
        <v>0.79015048576601044</v>
      </c>
      <c r="N6" s="121"/>
      <c r="O6" s="121"/>
      <c r="Q6" s="118"/>
    </row>
    <row r="7" spans="1:17" ht="12">
      <c r="A7" s="166" t="s">
        <v>39</v>
      </c>
      <c r="B7" s="276">
        <v>163.27775199999999</v>
      </c>
      <c r="C7" s="272">
        <v>149.74379999999999</v>
      </c>
      <c r="D7" s="287">
        <v>0.91711086272182385</v>
      </c>
      <c r="E7" s="276">
        <v>154.18326000000002</v>
      </c>
      <c r="F7" s="272">
        <v>140.04458700000001</v>
      </c>
      <c r="G7" s="287">
        <v>0.90829955859021261</v>
      </c>
      <c r="H7" s="276">
        <v>117.8665839999999</v>
      </c>
      <c r="I7" s="272">
        <v>104.61401299999994</v>
      </c>
      <c r="J7" s="287">
        <v>0.88756294998758956</v>
      </c>
      <c r="K7" s="216">
        <v>435.32759599999986</v>
      </c>
      <c r="L7" s="216">
        <v>394.40239999999994</v>
      </c>
      <c r="M7" s="242">
        <v>0.90598988813013381</v>
      </c>
      <c r="N7" s="121"/>
      <c r="O7" s="121"/>
      <c r="Q7" s="118"/>
    </row>
    <row r="8" spans="1:17" ht="12">
      <c r="A8" s="166" t="s">
        <v>38</v>
      </c>
      <c r="B8" s="276">
        <v>522.89092900000003</v>
      </c>
      <c r="C8" s="272">
        <v>349.40519899999998</v>
      </c>
      <c r="D8" s="287">
        <v>0.66821813043920664</v>
      </c>
      <c r="E8" s="276">
        <v>380.35045100000008</v>
      </c>
      <c r="F8" s="272">
        <v>283.63464399999998</v>
      </c>
      <c r="G8" s="287">
        <v>0.74571922618806075</v>
      </c>
      <c r="H8" s="276">
        <v>232.43681700000002</v>
      </c>
      <c r="I8" s="272">
        <v>162.76967499999998</v>
      </c>
      <c r="J8" s="287">
        <v>0.7002749267556867</v>
      </c>
      <c r="K8" s="216">
        <v>1135.6781970000002</v>
      </c>
      <c r="L8" s="216">
        <v>795.80951800000003</v>
      </c>
      <c r="M8" s="242">
        <v>0.70073504986025537</v>
      </c>
      <c r="N8" s="121"/>
      <c r="O8" s="121"/>
      <c r="Q8" s="118"/>
    </row>
    <row r="9" spans="1:17" ht="12">
      <c r="A9" s="166" t="s">
        <v>60</v>
      </c>
      <c r="B9" s="276">
        <v>8.9306859999999997</v>
      </c>
      <c r="C9" s="272">
        <v>0</v>
      </c>
      <c r="D9" s="287">
        <v>0</v>
      </c>
      <c r="E9" s="276">
        <v>7.1104830000000012</v>
      </c>
      <c r="F9" s="272">
        <v>0</v>
      </c>
      <c r="G9" s="287">
        <v>0</v>
      </c>
      <c r="H9" s="276">
        <v>8.8733330000000006</v>
      </c>
      <c r="I9" s="272">
        <v>0</v>
      </c>
      <c r="J9" s="287">
        <v>0</v>
      </c>
      <c r="K9" s="216">
        <v>24.914501999999999</v>
      </c>
      <c r="L9" s="216">
        <v>0</v>
      </c>
      <c r="M9" s="242">
        <v>0</v>
      </c>
      <c r="N9" s="121"/>
      <c r="O9" s="121"/>
      <c r="Q9" s="118"/>
    </row>
    <row r="10" spans="1:17" ht="12">
      <c r="A10" s="166" t="s">
        <v>61</v>
      </c>
      <c r="B10" s="276">
        <v>4.0333809999999994</v>
      </c>
      <c r="C10" s="272">
        <v>0</v>
      </c>
      <c r="D10" s="287">
        <v>0</v>
      </c>
      <c r="E10" s="276">
        <v>4.2574540000000001</v>
      </c>
      <c r="F10" s="272">
        <v>0</v>
      </c>
      <c r="G10" s="287">
        <v>0</v>
      </c>
      <c r="H10" s="276">
        <v>5.6127399999999996</v>
      </c>
      <c r="I10" s="272">
        <v>0</v>
      </c>
      <c r="J10" s="287">
        <v>0</v>
      </c>
      <c r="K10" s="216">
        <v>13.903575</v>
      </c>
      <c r="L10" s="216">
        <v>0</v>
      </c>
      <c r="M10" s="242">
        <v>0</v>
      </c>
      <c r="N10" s="121"/>
      <c r="O10" s="121"/>
      <c r="Q10" s="118"/>
    </row>
    <row r="11" spans="1:17" ht="12">
      <c r="A11" s="166" t="s">
        <v>62</v>
      </c>
      <c r="B11" s="276">
        <v>0.26817599999999997</v>
      </c>
      <c r="C11" s="272">
        <v>0</v>
      </c>
      <c r="D11" s="287">
        <v>0</v>
      </c>
      <c r="E11" s="276">
        <v>8.1819000000000003E-2</v>
      </c>
      <c r="F11" s="272">
        <v>0</v>
      </c>
      <c r="G11" s="287">
        <v>0</v>
      </c>
      <c r="H11" s="276">
        <v>9.8987999999999993E-2</v>
      </c>
      <c r="I11" s="272">
        <v>0</v>
      </c>
      <c r="J11" s="287">
        <v>0</v>
      </c>
      <c r="K11" s="216">
        <v>0.44898299999999991</v>
      </c>
      <c r="L11" s="216">
        <v>0</v>
      </c>
      <c r="M11" s="242">
        <v>0</v>
      </c>
      <c r="N11" s="121"/>
      <c r="O11" s="121"/>
      <c r="Q11" s="118"/>
    </row>
    <row r="12" spans="1:17" ht="12">
      <c r="A12" s="166" t="s">
        <v>37</v>
      </c>
      <c r="B12" s="276">
        <v>3361.5959289999996</v>
      </c>
      <c r="C12" s="272">
        <v>2846.8627269999997</v>
      </c>
      <c r="D12" s="287">
        <v>0.84687832420325382</v>
      </c>
      <c r="E12" s="276">
        <v>2645.1192660000006</v>
      </c>
      <c r="F12" s="272">
        <v>2288.0268460000007</v>
      </c>
      <c r="G12" s="287">
        <v>0.86499950131171144</v>
      </c>
      <c r="H12" s="276">
        <v>1622.7978069999999</v>
      </c>
      <c r="I12" s="272">
        <v>1316.2960420000002</v>
      </c>
      <c r="J12" s="287">
        <v>0.81112757012741032</v>
      </c>
      <c r="K12" s="216">
        <v>7629.5130020000006</v>
      </c>
      <c r="L12" s="216">
        <v>6451.1856150000003</v>
      </c>
      <c r="M12" s="242">
        <v>0.84555667095775133</v>
      </c>
      <c r="N12" s="121"/>
      <c r="O12" s="121"/>
      <c r="Q12" s="118"/>
    </row>
    <row r="13" spans="1:17" ht="12">
      <c r="A13" s="166" t="s">
        <v>72</v>
      </c>
      <c r="B13" s="276">
        <v>121.599</v>
      </c>
      <c r="C13" s="272">
        <v>0</v>
      </c>
      <c r="D13" s="287">
        <v>0</v>
      </c>
      <c r="E13" s="276">
        <v>105.85</v>
      </c>
      <c r="F13" s="272">
        <v>0</v>
      </c>
      <c r="G13" s="287">
        <v>0</v>
      </c>
      <c r="H13" s="276">
        <v>54.954000000000001</v>
      </c>
      <c r="I13" s="272">
        <v>0</v>
      </c>
      <c r="J13" s="287">
        <v>0</v>
      </c>
      <c r="K13" s="216">
        <v>282.40300000000002</v>
      </c>
      <c r="L13" s="216">
        <v>0</v>
      </c>
      <c r="M13" s="242">
        <v>0</v>
      </c>
      <c r="N13" s="121"/>
      <c r="O13" s="121"/>
      <c r="Q13" s="118"/>
    </row>
    <row r="14" spans="1:17" ht="12">
      <c r="A14" s="166" t="s">
        <v>36</v>
      </c>
      <c r="B14" s="276">
        <v>0</v>
      </c>
      <c r="C14" s="272">
        <v>0</v>
      </c>
      <c r="D14" s="287">
        <v>0</v>
      </c>
      <c r="E14" s="276">
        <v>0</v>
      </c>
      <c r="F14" s="272">
        <v>0</v>
      </c>
      <c r="G14" s="287">
        <v>0</v>
      </c>
      <c r="H14" s="276">
        <v>0</v>
      </c>
      <c r="I14" s="272">
        <v>0</v>
      </c>
      <c r="J14" s="287">
        <v>0</v>
      </c>
      <c r="K14" s="216">
        <v>0</v>
      </c>
      <c r="L14" s="216">
        <v>0</v>
      </c>
      <c r="M14" s="242">
        <v>0</v>
      </c>
      <c r="N14" s="121"/>
      <c r="O14" s="121"/>
      <c r="Q14" s="118"/>
    </row>
    <row r="15" spans="1:17" ht="12">
      <c r="A15" s="166" t="s">
        <v>35</v>
      </c>
      <c r="B15" s="276">
        <v>532.663544</v>
      </c>
      <c r="C15" s="272">
        <v>70.688161999999991</v>
      </c>
      <c r="D15" s="287">
        <v>0.13270696445484542</v>
      </c>
      <c r="E15" s="276">
        <v>560.16386999999997</v>
      </c>
      <c r="F15" s="272">
        <v>81.758966000000001</v>
      </c>
      <c r="G15" s="287">
        <v>0.14595544335981542</v>
      </c>
      <c r="H15" s="276">
        <v>559.237077</v>
      </c>
      <c r="I15" s="272">
        <v>74.294307000000003</v>
      </c>
      <c r="J15" s="287">
        <v>0.13284939439020779</v>
      </c>
      <c r="K15" s="216">
        <v>1652.0644909999999</v>
      </c>
      <c r="L15" s="216">
        <v>226.741435</v>
      </c>
      <c r="M15" s="242">
        <v>0.13724732674494608</v>
      </c>
      <c r="N15" s="121"/>
      <c r="O15" s="121"/>
      <c r="Q15" s="118"/>
    </row>
    <row r="16" spans="1:17" ht="12">
      <c r="A16" s="166" t="s">
        <v>34</v>
      </c>
      <c r="B16" s="276">
        <v>0.63553099999999996</v>
      </c>
      <c r="C16" s="272">
        <v>0.62749299999999997</v>
      </c>
      <c r="D16" s="287">
        <v>0.98735230854199085</v>
      </c>
      <c r="E16" s="276">
        <v>0.673149</v>
      </c>
      <c r="F16" s="272">
        <v>0.66229599999999988</v>
      </c>
      <c r="G16" s="287">
        <v>0.98387726937126829</v>
      </c>
      <c r="H16" s="276">
        <v>0.58597800000000011</v>
      </c>
      <c r="I16" s="272">
        <v>0.18668199999999999</v>
      </c>
      <c r="J16" s="287">
        <v>0.31858192628392185</v>
      </c>
      <c r="K16" s="216">
        <v>1.894658</v>
      </c>
      <c r="L16" s="216">
        <v>1.4764709999999999</v>
      </c>
      <c r="M16" s="242">
        <v>0.77928101008203055</v>
      </c>
      <c r="N16" s="121"/>
      <c r="O16" s="121"/>
      <c r="Q16" s="118"/>
    </row>
    <row r="17" spans="1:17" ht="12">
      <c r="A17" s="166" t="s">
        <v>33</v>
      </c>
      <c r="B17" s="276">
        <v>347.95332399999995</v>
      </c>
      <c r="C17" s="272">
        <v>283.327226</v>
      </c>
      <c r="D17" s="287">
        <v>0.81426791025568712</v>
      </c>
      <c r="E17" s="276">
        <v>322.07755100000003</v>
      </c>
      <c r="F17" s="272">
        <v>255.37519899999998</v>
      </c>
      <c r="G17" s="287">
        <v>0.79289971687595195</v>
      </c>
      <c r="H17" s="276">
        <v>237.05274900000001</v>
      </c>
      <c r="I17" s="272">
        <v>182.71209300000001</v>
      </c>
      <c r="J17" s="287">
        <v>0.7707655522695499</v>
      </c>
      <c r="K17" s="216">
        <v>907.08362399999987</v>
      </c>
      <c r="L17" s="216">
        <v>721.41451799999993</v>
      </c>
      <c r="M17" s="242">
        <v>0.79531202957755087</v>
      </c>
      <c r="N17" s="121"/>
      <c r="O17" s="121"/>
      <c r="Q17" s="118"/>
    </row>
    <row r="18" spans="1:17" ht="12">
      <c r="A18" s="166" t="s">
        <v>32</v>
      </c>
      <c r="B18" s="276">
        <v>478.48213100000004</v>
      </c>
      <c r="C18" s="272">
        <v>339.86265900000001</v>
      </c>
      <c r="D18" s="287">
        <v>0.71029331500782833</v>
      </c>
      <c r="E18" s="276">
        <v>539.723161</v>
      </c>
      <c r="F18" s="272">
        <v>345.80300300000005</v>
      </c>
      <c r="G18" s="287">
        <v>0.64070439808307589</v>
      </c>
      <c r="H18" s="276">
        <v>437.57034800000008</v>
      </c>
      <c r="I18" s="272">
        <v>262.46068400000001</v>
      </c>
      <c r="J18" s="287">
        <v>0.59981368755818887</v>
      </c>
      <c r="K18" s="216">
        <v>1455.7756400000003</v>
      </c>
      <c r="L18" s="216">
        <v>948.12634600000013</v>
      </c>
      <c r="M18" s="242">
        <v>0.65128603608176872</v>
      </c>
      <c r="N18" s="121"/>
      <c r="O18" s="121"/>
      <c r="Q18" s="118"/>
    </row>
    <row r="19" spans="1:17" ht="12">
      <c r="A19" s="166" t="s">
        <v>3</v>
      </c>
      <c r="B19" s="276">
        <v>5.867E-2</v>
      </c>
      <c r="C19" s="272">
        <v>0</v>
      </c>
      <c r="D19" s="287">
        <v>0</v>
      </c>
      <c r="E19" s="276">
        <v>4.5710000000000001E-2</v>
      </c>
      <c r="F19" s="272">
        <v>0</v>
      </c>
      <c r="G19" s="287">
        <v>0</v>
      </c>
      <c r="H19" s="276">
        <v>7.4719999999999995E-2</v>
      </c>
      <c r="I19" s="272">
        <v>0</v>
      </c>
      <c r="J19" s="287">
        <v>0</v>
      </c>
      <c r="K19" s="216">
        <v>0.17909999999999998</v>
      </c>
      <c r="L19" s="216">
        <v>0</v>
      </c>
      <c r="M19" s="242">
        <v>0</v>
      </c>
      <c r="N19" s="121"/>
      <c r="O19" s="121"/>
      <c r="Q19" s="118"/>
    </row>
    <row r="20" spans="1:17" ht="12">
      <c r="A20" s="166" t="s">
        <v>31</v>
      </c>
      <c r="B20" s="276">
        <v>7.2908500000000007</v>
      </c>
      <c r="C20" s="272">
        <v>1.6048100000000001</v>
      </c>
      <c r="D20" s="287">
        <v>0.22011288121412453</v>
      </c>
      <c r="E20" s="276">
        <v>3.8153160000000006</v>
      </c>
      <c r="F20" s="272">
        <v>1.4574449999999999</v>
      </c>
      <c r="G20" s="287">
        <v>0.38199850287630166</v>
      </c>
      <c r="H20" s="276">
        <v>8.5123649999999973</v>
      </c>
      <c r="I20" s="272">
        <v>2.2391359999999993</v>
      </c>
      <c r="J20" s="287">
        <v>0.26304511143495374</v>
      </c>
      <c r="K20" s="216">
        <v>19.618530999999997</v>
      </c>
      <c r="L20" s="216">
        <v>5.3013909999999989</v>
      </c>
      <c r="M20" s="242">
        <v>0.27022364722414738</v>
      </c>
      <c r="N20" s="121"/>
      <c r="O20" s="121"/>
      <c r="Q20" s="118"/>
    </row>
    <row r="21" spans="1:17" ht="12">
      <c r="A21" s="166" t="s">
        <v>30</v>
      </c>
      <c r="B21" s="276">
        <v>1742.5967969999992</v>
      </c>
      <c r="C21" s="272">
        <v>637.87296100000083</v>
      </c>
      <c r="D21" s="287">
        <v>0.36604736224589829</v>
      </c>
      <c r="E21" s="276">
        <v>1481.7008619999986</v>
      </c>
      <c r="F21" s="272">
        <v>471.73213499999986</v>
      </c>
      <c r="G21" s="287">
        <v>0.31837204600343977</v>
      </c>
      <c r="H21" s="276">
        <v>1103.1519099999998</v>
      </c>
      <c r="I21" s="272">
        <v>416.41523799999993</v>
      </c>
      <c r="J21" s="287">
        <v>0.37747769298609107</v>
      </c>
      <c r="K21" s="216">
        <v>4327.4495689999976</v>
      </c>
      <c r="L21" s="216">
        <v>1526.0203340000007</v>
      </c>
      <c r="M21" s="242">
        <v>0.35263734670226071</v>
      </c>
      <c r="N21" s="121"/>
      <c r="O21" s="121"/>
      <c r="Q21" s="118"/>
    </row>
    <row r="22" spans="1:17" s="77" customFormat="1" ht="10.199999999999999">
      <c r="A22" s="190"/>
      <c r="B22" s="4"/>
      <c r="C22" s="4"/>
      <c r="D22" s="4"/>
      <c r="E22" s="4"/>
      <c r="F22" s="4"/>
      <c r="G22" s="4"/>
      <c r="H22" s="4"/>
      <c r="I22" s="4"/>
      <c r="M22" s="3"/>
    </row>
    <row r="23" spans="1:17">
      <c r="A23" s="16"/>
      <c r="B23" s="8"/>
      <c r="C23" s="130"/>
      <c r="D23" s="130"/>
      <c r="E23" s="130"/>
      <c r="F23" s="130"/>
      <c r="G23" s="130"/>
      <c r="H23" s="130"/>
      <c r="I23" s="130"/>
      <c r="J23" s="131"/>
      <c r="K23" s="131"/>
      <c r="L23" s="131"/>
      <c r="M23" s="131"/>
      <c r="O23" s="131"/>
    </row>
    <row r="24" spans="1:17">
      <c r="A24" s="16"/>
      <c r="B24" s="8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</row>
    <row r="25" spans="1:17">
      <c r="A25" s="16"/>
      <c r="B25" s="25" t="str">
        <f>+B3</f>
        <v>Duben</v>
      </c>
      <c r="C25" s="93"/>
      <c r="D25" s="25" t="str">
        <f>+E3</f>
        <v>Květen</v>
      </c>
      <c r="E25" s="93"/>
      <c r="F25" s="25" t="str">
        <f>+H3</f>
        <v>Červen</v>
      </c>
      <c r="G25" s="93"/>
      <c r="J25" s="78"/>
      <c r="K25" s="131"/>
      <c r="L25" s="131"/>
      <c r="M25" s="131"/>
    </row>
    <row r="26" spans="1:17">
      <c r="A26" s="16"/>
      <c r="B26" s="25" t="str">
        <f>+B4</f>
        <v>Qnetto</v>
      </c>
      <c r="C26" s="93" t="str">
        <f>+C4</f>
        <v>QKVET</v>
      </c>
      <c r="D26" s="25" t="str">
        <f>+E4</f>
        <v>Qnetto</v>
      </c>
      <c r="E26" s="93" t="str">
        <f>+F4</f>
        <v>QKVET</v>
      </c>
      <c r="F26" s="25" t="str">
        <f>+H4</f>
        <v>Qnetto</v>
      </c>
      <c r="G26" s="93" t="str">
        <f>+I4</f>
        <v>QKVET</v>
      </c>
      <c r="J26" s="78"/>
      <c r="K26" s="131"/>
      <c r="L26" s="131"/>
      <c r="M26" s="131"/>
    </row>
    <row r="27" spans="1:17">
      <c r="A27" s="16"/>
      <c r="B27" s="8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</row>
    <row r="28" spans="1:17">
      <c r="A28" s="16"/>
      <c r="B28" s="8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</row>
    <row r="29" spans="1:17">
      <c r="A29" s="16"/>
      <c r="B29" s="8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</row>
    <row r="30" spans="1:17">
      <c r="A30" s="16"/>
      <c r="B30" s="8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</row>
    <row r="31" spans="1:17">
      <c r="A31" s="16"/>
      <c r="B31" s="8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</row>
    <row r="32" spans="1:17">
      <c r="A32" s="16"/>
      <c r="B32" s="8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</row>
    <row r="33" spans="1:13">
      <c r="A33" s="16"/>
      <c r="B33" s="8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</row>
    <row r="34" spans="1:13">
      <c r="A34" s="16"/>
      <c r="B34" s="8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</row>
    <row r="35" spans="1:13">
      <c r="A35" s="16"/>
      <c r="B35" s="8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</row>
    <row r="36" spans="1:13">
      <c r="A36" s="16"/>
      <c r="B36" s="8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</row>
    <row r="37" spans="1:13">
      <c r="A37" s="16"/>
      <c r="B37" s="8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</row>
    <row r="38" spans="1:13">
      <c r="A38" s="16"/>
      <c r="B38" s="8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</row>
    <row r="39" spans="1:13">
      <c r="A39" s="13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</row>
    <row r="40" spans="1:13">
      <c r="A40" s="131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</row>
    <row r="41" spans="1:13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</row>
    <row r="42" spans="1:13">
      <c r="A42" s="13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</row>
    <row r="43" spans="1:13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</row>
    <row r="44" spans="1:13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</row>
    <row r="45" spans="1:13">
      <c r="A45" s="13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</row>
  </sheetData>
  <mergeCells count="5">
    <mergeCell ref="K3:M3"/>
    <mergeCell ref="A3:A4"/>
    <mergeCell ref="B3:D3"/>
    <mergeCell ref="E3:G3"/>
    <mergeCell ref="H3:J3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45"/>
  <dimension ref="A1:S38"/>
  <sheetViews>
    <sheetView showGridLines="0" zoomScaleNormal="100" zoomScaleSheetLayoutView="100" workbookViewId="0">
      <selection activeCell="M36" sqref="M36"/>
    </sheetView>
  </sheetViews>
  <sheetFormatPr defaultColWidth="9.109375" defaultRowHeight="11.4"/>
  <cols>
    <col min="1" max="1" width="29.6640625" style="66" customWidth="1"/>
    <col min="2" max="6" width="10.6640625" style="66" customWidth="1"/>
    <col min="7" max="7" width="11.44140625" style="66" bestFit="1" customWidth="1"/>
    <col min="8" max="10" width="9.109375" style="66"/>
    <col min="11" max="11" width="9.109375" style="66" customWidth="1"/>
    <col min="12" max="12" width="12.6640625" style="66" customWidth="1"/>
    <col min="13" max="16384" width="9.109375" style="66"/>
  </cols>
  <sheetData>
    <row r="1" spans="1:14" s="131" customFormat="1" ht="21">
      <c r="A1" s="174" t="s">
        <v>274</v>
      </c>
      <c r="L1" s="239" t="str">
        <f>'3'!N1</f>
        <v>IV. čtvrtletí 2023</v>
      </c>
    </row>
    <row r="2" spans="1:14" s="76" customFormat="1" ht="17.399999999999999">
      <c r="A2" s="234" t="s">
        <v>275</v>
      </c>
      <c r="B2" s="147"/>
      <c r="C2" s="147"/>
      <c r="D2" s="147"/>
      <c r="E2" s="147"/>
    </row>
    <row r="3" spans="1:14" ht="6" customHeight="1">
      <c r="A3" s="7"/>
      <c r="B3" s="7"/>
      <c r="C3" s="7"/>
      <c r="D3" s="7"/>
      <c r="E3" s="7"/>
    </row>
    <row r="4" spans="1:14" s="74" customFormat="1" ht="12" customHeight="1">
      <c r="A4" s="243"/>
      <c r="B4" s="219" t="s">
        <v>42</v>
      </c>
      <c r="C4" s="219" t="s">
        <v>43</v>
      </c>
      <c r="D4" s="219" t="s">
        <v>44</v>
      </c>
      <c r="E4" s="219" t="s">
        <v>45</v>
      </c>
      <c r="F4" s="219" t="s">
        <v>7</v>
      </c>
    </row>
    <row r="5" spans="1:14" s="74" customFormat="1">
      <c r="A5" s="243" t="s">
        <v>171</v>
      </c>
      <c r="B5" s="244">
        <v>59492.390077321405</v>
      </c>
      <c r="C5" s="244">
        <v>33647.194626035664</v>
      </c>
      <c r="D5" s="244">
        <v>26175.937773657737</v>
      </c>
      <c r="E5" s="244">
        <v>50852.251834295188</v>
      </c>
      <c r="F5" s="196">
        <f t="shared" ref="F5:F13" si="0">SUM(B5:E5)</f>
        <v>170167.77431131</v>
      </c>
      <c r="H5" s="145">
        <v>2017</v>
      </c>
    </row>
    <row r="6" spans="1:14" s="74" customFormat="1">
      <c r="A6" s="243" t="s">
        <v>172</v>
      </c>
      <c r="B6" s="244">
        <v>59760.704269635316</v>
      </c>
      <c r="C6" s="244">
        <v>28688.566620999998</v>
      </c>
      <c r="D6" s="244">
        <v>24452.443356056858</v>
      </c>
      <c r="E6" s="244">
        <v>50022.54916319999</v>
      </c>
      <c r="F6" s="196">
        <f t="shared" si="0"/>
        <v>162924.26340989216</v>
      </c>
      <c r="H6" s="145">
        <f>+H5+1</f>
        <v>2018</v>
      </c>
    </row>
    <row r="7" spans="1:14" s="74" customFormat="1">
      <c r="A7" s="243" t="s">
        <v>181</v>
      </c>
      <c r="B7" s="244">
        <v>55809.228224338687</v>
      </c>
      <c r="C7" s="244">
        <v>32753.71361992339</v>
      </c>
      <c r="D7" s="244">
        <v>24978.363623037163</v>
      </c>
      <c r="E7" s="244">
        <v>48372.261379309275</v>
      </c>
      <c r="F7" s="196">
        <f t="shared" si="0"/>
        <v>161913.56684660853</v>
      </c>
      <c r="H7" s="145">
        <f>+H6+1</f>
        <v>2019</v>
      </c>
    </row>
    <row r="8" spans="1:14" s="74" customFormat="1">
      <c r="A8" s="243" t="s">
        <v>186</v>
      </c>
      <c r="B8" s="244">
        <v>53528.76771021785</v>
      </c>
      <c r="C8" s="244">
        <v>31489.553688778622</v>
      </c>
      <c r="D8" s="244">
        <v>24527.664056400004</v>
      </c>
      <c r="E8" s="244">
        <v>47371.722850400001</v>
      </c>
      <c r="F8" s="196">
        <f t="shared" si="0"/>
        <v>156917.70830579646</v>
      </c>
      <c r="H8" s="145"/>
    </row>
    <row r="9" spans="1:14" s="74" customFormat="1">
      <c r="A9" s="243" t="s">
        <v>195</v>
      </c>
      <c r="B9" s="244">
        <v>55541.375279728229</v>
      </c>
      <c r="C9" s="244">
        <v>33762.132468309996</v>
      </c>
      <c r="D9" s="244">
        <v>24376.239993047431</v>
      </c>
      <c r="E9" s="244">
        <v>48025.460575200006</v>
      </c>
      <c r="F9" s="196">
        <f t="shared" si="0"/>
        <v>161705.20831628566</v>
      </c>
      <c r="H9" s="145"/>
    </row>
    <row r="10" spans="1:14" s="74" customFormat="1">
      <c r="A10" s="243" t="s">
        <v>282</v>
      </c>
      <c r="B10" s="244">
        <v>51649.8799137733</v>
      </c>
      <c r="C10" s="244">
        <v>30879.657070071997</v>
      </c>
      <c r="D10" s="244">
        <v>24270.988412999999</v>
      </c>
      <c r="E10" s="244">
        <v>44292.940444376</v>
      </c>
      <c r="F10" s="196">
        <f t="shared" si="0"/>
        <v>151093.46584122127</v>
      </c>
      <c r="H10" s="145"/>
    </row>
    <row r="11" spans="1:14" s="74" customFormat="1">
      <c r="A11" s="243" t="s">
        <v>307</v>
      </c>
      <c r="B11" s="244">
        <v>48006.112881209148</v>
      </c>
      <c r="C11" s="244">
        <v>29478.211146895621</v>
      </c>
      <c r="D11" s="244">
        <v>21441.523402999996</v>
      </c>
      <c r="E11" s="244">
        <v>42149.674503999995</v>
      </c>
      <c r="F11" s="196">
        <f t="shared" si="0"/>
        <v>141075.52193510477</v>
      </c>
      <c r="H11" s="145"/>
    </row>
    <row r="12" spans="1:14" s="74" customFormat="1">
      <c r="A12" s="243" t="s">
        <v>319</v>
      </c>
      <c r="B12" s="244">
        <v>44946.430122999998</v>
      </c>
      <c r="C12" s="244">
        <v>25432.945527</v>
      </c>
      <c r="D12" s="244">
        <v>20203.737184000001</v>
      </c>
      <c r="E12" s="244">
        <v>42253.749194000004</v>
      </c>
      <c r="F12" s="196">
        <f t="shared" si="0"/>
        <v>132836.862028</v>
      </c>
      <c r="H12" s="145"/>
      <c r="N12" s="349"/>
    </row>
    <row r="13" spans="1:14" s="74" customFormat="1">
      <c r="A13" s="243" t="s">
        <v>324</v>
      </c>
      <c r="B13" s="244">
        <f>+'3'!B5</f>
        <v>47646.800563999997</v>
      </c>
      <c r="C13" s="244">
        <f>+'3'!E5</f>
        <v>25920.206093999997</v>
      </c>
      <c r="D13" s="244"/>
      <c r="E13" s="244"/>
      <c r="F13" s="362">
        <f t="shared" si="0"/>
        <v>73567.006657999998</v>
      </c>
      <c r="H13" s="145"/>
      <c r="N13" s="349"/>
    </row>
    <row r="14" spans="1:14" s="74" customFormat="1">
      <c r="A14" s="243" t="s">
        <v>170</v>
      </c>
      <c r="B14" s="196">
        <f>+B13-B12</f>
        <v>2700.3704409999991</v>
      </c>
      <c r="C14" s="196">
        <f>+C13-C12</f>
        <v>487.26056699999754</v>
      </c>
      <c r="D14" s="196"/>
      <c r="E14" s="196"/>
      <c r="F14" s="362">
        <f>+F13-F12</f>
        <v>-59269.855370000005</v>
      </c>
    </row>
    <row r="15" spans="1:14" s="74" customFormat="1" ht="12">
      <c r="A15" s="245" t="s">
        <v>170</v>
      </c>
      <c r="B15" s="201">
        <f>+(B13-B12)/B12</f>
        <v>6.007975346674229E-2</v>
      </c>
      <c r="C15" s="201">
        <f>+(C13-C12)/C12</f>
        <v>1.9158636835152041E-2</v>
      </c>
      <c r="D15" s="201"/>
      <c r="E15" s="201"/>
      <c r="F15" s="364">
        <f>+(F13-F12)/F12</f>
        <v>-0.44618530176892324</v>
      </c>
    </row>
    <row r="16" spans="1:14" s="74" customFormat="1">
      <c r="A16" s="243" t="s">
        <v>174</v>
      </c>
      <c r="B16" s="244">
        <v>37510.164867892709</v>
      </c>
      <c r="C16" s="244">
        <v>16101.258851967654</v>
      </c>
      <c r="D16" s="244">
        <v>10892.098498398203</v>
      </c>
      <c r="E16" s="244">
        <v>29809.263052627972</v>
      </c>
      <c r="F16" s="196">
        <f t="shared" ref="F16:F23" si="1">SUM(B16:E16)</f>
        <v>94312.785270886539</v>
      </c>
    </row>
    <row r="17" spans="1:11" s="74" customFormat="1">
      <c r="A17" s="243" t="s">
        <v>175</v>
      </c>
      <c r="B17" s="244">
        <v>38059.708081806333</v>
      </c>
      <c r="C17" s="244">
        <v>12376.442392000001</v>
      </c>
      <c r="D17" s="244">
        <v>9704.6084629196266</v>
      </c>
      <c r="E17" s="244">
        <v>28893.454441721136</v>
      </c>
      <c r="F17" s="196">
        <f t="shared" si="1"/>
        <v>89034.213378447108</v>
      </c>
    </row>
    <row r="18" spans="1:11" s="74" customFormat="1">
      <c r="A18" s="243" t="s">
        <v>182</v>
      </c>
      <c r="B18" s="244">
        <v>34400.185867995431</v>
      </c>
      <c r="C18" s="244">
        <v>15804.078629958018</v>
      </c>
      <c r="D18" s="244">
        <v>10045.79911108522</v>
      </c>
      <c r="E18" s="244">
        <v>27517.002409825865</v>
      </c>
      <c r="F18" s="196">
        <f t="shared" si="1"/>
        <v>87767.066018864542</v>
      </c>
    </row>
    <row r="19" spans="1:11" s="74" customFormat="1">
      <c r="A19" s="243" t="s">
        <v>187</v>
      </c>
      <c r="B19" s="244">
        <v>32870.945788518613</v>
      </c>
      <c r="C19" s="244">
        <v>14818.914658930849</v>
      </c>
      <c r="D19" s="244">
        <v>9700.1600115525835</v>
      </c>
      <c r="E19" s="244">
        <v>28538.475790229295</v>
      </c>
      <c r="F19" s="196">
        <f t="shared" si="1"/>
        <v>85928.496249231335</v>
      </c>
    </row>
    <row r="20" spans="1:11" s="74" customFormat="1">
      <c r="A20" s="243" t="s">
        <v>196</v>
      </c>
      <c r="B20" s="244">
        <v>35884.338605227051</v>
      </c>
      <c r="C20" s="244">
        <v>17769.04911468277</v>
      </c>
      <c r="D20" s="244">
        <v>9774.41938479083</v>
      </c>
      <c r="E20" s="244">
        <v>29062.793518273029</v>
      </c>
      <c r="F20" s="196">
        <f t="shared" si="1"/>
        <v>92490.600622973681</v>
      </c>
    </row>
    <row r="21" spans="1:11" s="74" customFormat="1">
      <c r="A21" s="243" t="s">
        <v>283</v>
      </c>
      <c r="B21" s="244">
        <v>31881.908243022164</v>
      </c>
      <c r="C21" s="244">
        <v>14755.739691572808</v>
      </c>
      <c r="D21" s="244">
        <v>9897.3190016545013</v>
      </c>
      <c r="E21" s="244">
        <v>25535.021715121322</v>
      </c>
      <c r="F21" s="196">
        <f t="shared" si="1"/>
        <v>82069.988651370804</v>
      </c>
    </row>
    <row r="22" spans="1:11" s="74" customFormat="1">
      <c r="A22" s="243" t="s">
        <v>308</v>
      </c>
      <c r="B22" s="244">
        <v>29537.161911276286</v>
      </c>
      <c r="C22" s="244">
        <v>14379.329966146561</v>
      </c>
      <c r="D22" s="244">
        <v>8040.447451</v>
      </c>
      <c r="E22" s="244">
        <v>23982.614303095688</v>
      </c>
      <c r="F22" s="196">
        <f t="shared" si="1"/>
        <v>75939.553631518531</v>
      </c>
    </row>
    <row r="23" spans="1:11" s="74" customFormat="1">
      <c r="A23" s="243" t="s">
        <v>320</v>
      </c>
      <c r="B23" s="244">
        <v>27473.734489999995</v>
      </c>
      <c r="C23" s="244">
        <v>11714.858453000001</v>
      </c>
      <c r="D23" s="244">
        <v>8173.2212310000014</v>
      </c>
      <c r="E23" s="244">
        <v>25640.774159000001</v>
      </c>
      <c r="F23" s="196">
        <f t="shared" si="1"/>
        <v>73002.588332999992</v>
      </c>
    </row>
    <row r="24" spans="1:11" s="74" customFormat="1">
      <c r="A24" s="243" t="s">
        <v>325</v>
      </c>
      <c r="B24" s="244">
        <f>+'3'!B13</f>
        <v>29973.797238999996</v>
      </c>
      <c r="C24" s="244">
        <f>+'3'!E13</f>
        <v>12433.596289000001</v>
      </c>
      <c r="D24" s="244"/>
      <c r="E24" s="244"/>
      <c r="F24" s="362">
        <f>SUM(B24:E24)</f>
        <v>42407.393528000001</v>
      </c>
    </row>
    <row r="25" spans="1:11" s="74" customFormat="1">
      <c r="A25" s="243" t="s">
        <v>173</v>
      </c>
      <c r="B25" s="196">
        <f>+B24-B23</f>
        <v>2500.0627490000006</v>
      </c>
      <c r="C25" s="196">
        <f>+C24-C23</f>
        <v>718.73783600000024</v>
      </c>
      <c r="D25" s="196"/>
      <c r="E25" s="196"/>
      <c r="F25" s="362">
        <f>+F24-F23</f>
        <v>-30595.194804999992</v>
      </c>
    </row>
    <row r="26" spans="1:11" s="74" customFormat="1" ht="12">
      <c r="A26" s="245" t="s">
        <v>173</v>
      </c>
      <c r="B26" s="201">
        <f>+(B24-B23)/B23</f>
        <v>9.0998286014228755E-2</v>
      </c>
      <c r="C26" s="201">
        <f>+(C24-C23)/C23</f>
        <v>6.1352669251922731E-2</v>
      </c>
      <c r="D26" s="201"/>
      <c r="E26" s="201"/>
      <c r="F26" s="364">
        <f>+(F24-F23)/F23</f>
        <v>-0.41909739782705457</v>
      </c>
      <c r="K26" s="74" t="s">
        <v>202</v>
      </c>
    </row>
    <row r="27" spans="1:11" s="77" customFormat="1" ht="10.199999999999999">
      <c r="F27" s="99"/>
    </row>
    <row r="28" spans="1:11">
      <c r="B28" s="144"/>
      <c r="C28" s="144"/>
      <c r="D28" s="144"/>
      <c r="E28" s="144"/>
      <c r="F28" s="144"/>
      <c r="H28" s="66" t="s">
        <v>202</v>
      </c>
    </row>
    <row r="36" spans="16:19">
      <c r="P36" s="79"/>
      <c r="Q36" s="79"/>
      <c r="R36" s="79"/>
      <c r="S36" s="79"/>
    </row>
    <row r="37" spans="16:19">
      <c r="Q37" s="128"/>
      <c r="R37" s="128"/>
      <c r="S37" s="128"/>
    </row>
    <row r="38" spans="16:19">
      <c r="Q38" s="128"/>
      <c r="R38" s="128"/>
      <c r="S38" s="128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46"/>
  <dimension ref="A1:N51"/>
  <sheetViews>
    <sheetView showGridLines="0" tabSelected="1" zoomScaleNormal="100" zoomScaleSheetLayoutView="100" workbookViewId="0">
      <selection activeCell="S39" sqref="S39"/>
    </sheetView>
  </sheetViews>
  <sheetFormatPr defaultColWidth="9.109375" defaultRowHeight="13.2"/>
  <cols>
    <col min="1" max="1" width="29.6640625" style="134" customWidth="1"/>
    <col min="2" max="13" width="8.6640625" style="134" customWidth="1"/>
    <col min="14" max="14" width="8.88671875" style="134" customWidth="1"/>
    <col min="15" max="16384" width="9.109375" style="134"/>
  </cols>
  <sheetData>
    <row r="1" spans="1:14" ht="17.399999999999999">
      <c r="A1" s="234" t="s">
        <v>276</v>
      </c>
      <c r="N1" s="239" t="str">
        <f>'3'!N1</f>
        <v>IV. čtvrtletí 2023</v>
      </c>
    </row>
    <row r="2" spans="1:14" s="74" customFormat="1" ht="6" customHeight="1"/>
    <row r="3" spans="1:14" s="74" customFormat="1" ht="12">
      <c r="A3" s="243"/>
      <c r="B3" s="219" t="s">
        <v>8</v>
      </c>
      <c r="C3" s="219" t="s">
        <v>9</v>
      </c>
      <c r="D3" s="219" t="s">
        <v>10</v>
      </c>
      <c r="E3" s="219" t="s">
        <v>11</v>
      </c>
      <c r="F3" s="219" t="s">
        <v>12</v>
      </c>
      <c r="G3" s="219" t="s">
        <v>13</v>
      </c>
      <c r="H3" s="219" t="s">
        <v>14</v>
      </c>
      <c r="I3" s="219" t="s">
        <v>15</v>
      </c>
      <c r="J3" s="219" t="s">
        <v>16</v>
      </c>
      <c r="K3" s="219" t="s">
        <v>17</v>
      </c>
      <c r="L3" s="219" t="s">
        <v>18</v>
      </c>
      <c r="M3" s="219" t="s">
        <v>19</v>
      </c>
      <c r="N3" s="219" t="s">
        <v>7</v>
      </c>
    </row>
    <row r="4" spans="1:14" s="74" customFormat="1" ht="11.4">
      <c r="A4" s="243" t="s">
        <v>171</v>
      </c>
      <c r="B4" s="244">
        <v>24789.614332580783</v>
      </c>
      <c r="C4" s="244">
        <v>18587.654647233896</v>
      </c>
      <c r="D4" s="244">
        <v>16115.121097506728</v>
      </c>
      <c r="E4" s="244">
        <v>14166.977929142482</v>
      </c>
      <c r="F4" s="196">
        <v>11027.89462236002</v>
      </c>
      <c r="G4" s="196">
        <v>8452.32207453316</v>
      </c>
      <c r="H4" s="196">
        <v>7792.7375030096828</v>
      </c>
      <c r="I4" s="196">
        <v>8048.3981191524254</v>
      </c>
      <c r="J4" s="196">
        <v>10334.802151495629</v>
      </c>
      <c r="K4" s="196">
        <v>13440.563805668024</v>
      </c>
      <c r="L4" s="196">
        <v>17328.765497294422</v>
      </c>
      <c r="M4" s="196">
        <v>20082.922531332741</v>
      </c>
      <c r="N4" s="196">
        <f t="shared" ref="N4:N11" si="0">SUM(B4:M4)</f>
        <v>170167.77431131</v>
      </c>
    </row>
    <row r="5" spans="1:14" s="74" customFormat="1" ht="11.4">
      <c r="A5" s="243" t="s">
        <v>172</v>
      </c>
      <c r="B5" s="244">
        <v>20205.211442418848</v>
      </c>
      <c r="C5" s="244">
        <v>19893.166386910842</v>
      </c>
      <c r="D5" s="244">
        <v>19662.32644030562</v>
      </c>
      <c r="E5" s="244">
        <v>11150.511060999999</v>
      </c>
      <c r="F5" s="244">
        <v>9168.1220959999991</v>
      </c>
      <c r="G5" s="244">
        <v>8369.9334639999997</v>
      </c>
      <c r="H5" s="244">
        <v>7962.9605086828506</v>
      </c>
      <c r="I5" s="244">
        <v>7784.6699982328555</v>
      </c>
      <c r="J5" s="244">
        <v>8704.8128491411517</v>
      </c>
      <c r="K5" s="244">
        <v>13135.075855999996</v>
      </c>
      <c r="L5" s="244">
        <v>16756.354485800002</v>
      </c>
      <c r="M5" s="244">
        <v>20131.118821399996</v>
      </c>
      <c r="N5" s="196">
        <f t="shared" si="0"/>
        <v>162924.26340989216</v>
      </c>
    </row>
    <row r="6" spans="1:14" s="74" customFormat="1" ht="11.4">
      <c r="A6" s="243" t="s">
        <v>181</v>
      </c>
      <c r="B6" s="244">
        <v>22056.231138374733</v>
      </c>
      <c r="C6" s="244">
        <v>17612.441168614299</v>
      </c>
      <c r="D6" s="244">
        <v>16140.555917349662</v>
      </c>
      <c r="E6" s="244">
        <v>12700.30037967566</v>
      </c>
      <c r="F6" s="244">
        <v>11948.674272138687</v>
      </c>
      <c r="G6" s="244">
        <v>8104.7389681090417</v>
      </c>
      <c r="H6" s="244">
        <v>7552.761860120464</v>
      </c>
      <c r="I6" s="244">
        <v>7913.1296058622011</v>
      </c>
      <c r="J6" s="244">
        <v>9512.4721570544971</v>
      </c>
      <c r="K6" s="244">
        <v>13236.202923498169</v>
      </c>
      <c r="L6" s="244">
        <v>16157.598374748406</v>
      </c>
      <c r="M6" s="244">
        <v>18978.460081062705</v>
      </c>
      <c r="N6" s="196">
        <f t="shared" si="0"/>
        <v>161913.5668466085</v>
      </c>
    </row>
    <row r="7" spans="1:14" s="74" customFormat="1" ht="11.4">
      <c r="A7" s="243" t="s">
        <v>186</v>
      </c>
      <c r="B7" s="244">
        <v>20414.695697199997</v>
      </c>
      <c r="C7" s="244">
        <v>16681.781302230935</v>
      </c>
      <c r="D7" s="244">
        <v>16432.290710786918</v>
      </c>
      <c r="E7" s="244">
        <v>12068.091523978623</v>
      </c>
      <c r="F7" s="244">
        <v>10838.722607399999</v>
      </c>
      <c r="G7" s="244">
        <v>8582.739557400002</v>
      </c>
      <c r="H7" s="244">
        <v>8024.1053863999996</v>
      </c>
      <c r="I7" s="244">
        <v>7694.3480824000017</v>
      </c>
      <c r="J7" s="244">
        <v>8809.2105876000023</v>
      </c>
      <c r="K7" s="244">
        <v>13094.066603000003</v>
      </c>
      <c r="L7" s="244">
        <v>16139.0916548</v>
      </c>
      <c r="M7" s="244">
        <v>18138.5645926</v>
      </c>
      <c r="N7" s="196">
        <f t="shared" si="0"/>
        <v>156917.70830579643</v>
      </c>
    </row>
    <row r="8" spans="1:14" s="74" customFormat="1" ht="11.4">
      <c r="A8" s="243" t="s">
        <v>195</v>
      </c>
      <c r="B8" s="244">
        <v>20176.025784691454</v>
      </c>
      <c r="C8" s="244">
        <v>18164.750606779115</v>
      </c>
      <c r="D8" s="244">
        <v>17200.598888257657</v>
      </c>
      <c r="E8" s="244">
        <v>14288.328006858932</v>
      </c>
      <c r="F8" s="244">
        <v>11521.628364990023</v>
      </c>
      <c r="G8" s="244">
        <v>7952.1760964610366</v>
      </c>
      <c r="H8" s="244">
        <v>7518.2408620681244</v>
      </c>
      <c r="I8" s="244">
        <v>7904.9501709583219</v>
      </c>
      <c r="J8" s="244">
        <v>8953.0489600209839</v>
      </c>
      <c r="K8" s="244">
        <v>12887.296510599999</v>
      </c>
      <c r="L8" s="244">
        <v>16133.109281400002</v>
      </c>
      <c r="M8" s="244">
        <v>19005.054783200001</v>
      </c>
      <c r="N8" s="196">
        <f t="shared" si="0"/>
        <v>161705.20831628566</v>
      </c>
    </row>
    <row r="9" spans="1:14" s="74" customFormat="1" ht="11.4">
      <c r="A9" s="243" t="s">
        <v>282</v>
      </c>
      <c r="B9" s="244">
        <v>19443.893473</v>
      </c>
      <c r="C9" s="244">
        <v>15892.034386651603</v>
      </c>
      <c r="D9" s="244">
        <v>16313.952054121697</v>
      </c>
      <c r="E9" s="244">
        <v>13523.164816279999</v>
      </c>
      <c r="F9" s="244">
        <v>9408.3478437360027</v>
      </c>
      <c r="G9" s="244">
        <v>7948.1444100559984</v>
      </c>
      <c r="H9" s="244">
        <v>7511.9053000000004</v>
      </c>
      <c r="I9" s="244">
        <v>7457.2335599999997</v>
      </c>
      <c r="J9" s="244">
        <v>9301.849553</v>
      </c>
      <c r="K9" s="244">
        <v>11147.413182376002</v>
      </c>
      <c r="L9" s="244">
        <v>14951.953478183999</v>
      </c>
      <c r="M9" s="244">
        <v>18193.573783816002</v>
      </c>
      <c r="N9" s="196">
        <f t="shared" si="0"/>
        <v>151093.4658412213</v>
      </c>
    </row>
    <row r="10" spans="1:14" s="74" customFormat="1" ht="11.4">
      <c r="A10" s="243" t="s">
        <v>307</v>
      </c>
      <c r="B10" s="244">
        <v>17271.858659492998</v>
      </c>
      <c r="C10" s="244">
        <v>15740.750315129892</v>
      </c>
      <c r="D10" s="244">
        <v>14993.503906586255</v>
      </c>
      <c r="E10" s="244">
        <v>12962.13654067085</v>
      </c>
      <c r="F10" s="244">
        <v>9400.4603124830082</v>
      </c>
      <c r="G10" s="244">
        <v>7115.6142937417617</v>
      </c>
      <c r="H10" s="244">
        <v>7061.9835559999992</v>
      </c>
      <c r="I10" s="244">
        <v>7070.0370759999987</v>
      </c>
      <c r="J10" s="244">
        <v>7309.5027709999986</v>
      </c>
      <c r="K10" s="244">
        <v>10641.895201999998</v>
      </c>
      <c r="L10" s="244">
        <v>14270.517816999996</v>
      </c>
      <c r="M10" s="244">
        <v>17237.261485000003</v>
      </c>
      <c r="N10" s="196">
        <f t="shared" si="0"/>
        <v>141075.52193510477</v>
      </c>
    </row>
    <row r="11" spans="1:14" s="74" customFormat="1" ht="11.4">
      <c r="A11" s="243" t="s">
        <v>319</v>
      </c>
      <c r="B11" s="244">
        <v>18457.258576</v>
      </c>
      <c r="C11" s="244">
        <v>13612.464886</v>
      </c>
      <c r="D11" s="244">
        <v>12876.706660999998</v>
      </c>
      <c r="E11" s="244">
        <v>10308.782688999998</v>
      </c>
      <c r="F11" s="244">
        <v>8104.0154730000013</v>
      </c>
      <c r="G11" s="244">
        <v>7020.1473650000016</v>
      </c>
      <c r="H11" s="244">
        <v>6486.0417599999992</v>
      </c>
      <c r="I11" s="244">
        <v>6271.9956180000017</v>
      </c>
      <c r="J11" s="244">
        <v>7445.6998060000005</v>
      </c>
      <c r="K11" s="244">
        <v>10568.480660000001</v>
      </c>
      <c r="L11" s="244">
        <v>14913.232501999999</v>
      </c>
      <c r="M11" s="244">
        <v>16772.036032</v>
      </c>
      <c r="N11" s="196">
        <f t="shared" si="0"/>
        <v>132836.862028</v>
      </c>
    </row>
    <row r="12" spans="1:14" s="74" customFormat="1" ht="11.4">
      <c r="A12" s="243" t="s">
        <v>324</v>
      </c>
      <c r="B12" s="244">
        <f>+'3'!B6</f>
        <v>17746.176018999995</v>
      </c>
      <c r="C12" s="244">
        <f>+'3'!C6</f>
        <v>16038.688661999999</v>
      </c>
      <c r="D12" s="244">
        <f>+'3'!D6</f>
        <v>13861.935883000006</v>
      </c>
      <c r="E12" s="244">
        <f>+'3'!E6</f>
        <v>10089.911472</v>
      </c>
      <c r="F12" s="244">
        <f>+'3'!F6</f>
        <v>9038.2490699999998</v>
      </c>
      <c r="G12" s="244">
        <f>+'3'!G6</f>
        <v>6792.0455519999996</v>
      </c>
      <c r="H12" s="244"/>
      <c r="I12" s="244"/>
      <c r="J12" s="244"/>
      <c r="K12" s="244"/>
      <c r="L12" s="244"/>
      <c r="M12" s="244"/>
      <c r="N12" s="196"/>
    </row>
    <row r="13" spans="1:14" s="74" customFormat="1" ht="11.4">
      <c r="A13" s="243" t="s">
        <v>170</v>
      </c>
      <c r="B13" s="196">
        <f>+B12-B11</f>
        <v>-711.08255700000518</v>
      </c>
      <c r="C13" s="196">
        <f t="shared" ref="C13:D13" si="1">+C12-C11</f>
        <v>2426.2237759999989</v>
      </c>
      <c r="D13" s="196">
        <f t="shared" si="1"/>
        <v>985.22922200000721</v>
      </c>
      <c r="E13" s="196">
        <f t="shared" ref="E13:G13" si="2">+E12-E11</f>
        <v>-218.87121699999807</v>
      </c>
      <c r="F13" s="196">
        <f t="shared" si="2"/>
        <v>934.23359699999855</v>
      </c>
      <c r="G13" s="196">
        <f t="shared" si="2"/>
        <v>-228.10181300000204</v>
      </c>
      <c r="H13" s="196"/>
      <c r="I13" s="196"/>
      <c r="J13" s="196"/>
      <c r="K13" s="196"/>
      <c r="L13" s="196"/>
      <c r="M13" s="196"/>
      <c r="N13" s="196"/>
    </row>
    <row r="14" spans="1:14" s="74" customFormat="1" ht="12">
      <c r="A14" s="245" t="s">
        <v>170</v>
      </c>
      <c r="B14" s="201">
        <f>+(B12-B11)/B11</f>
        <v>-3.8525903187195246E-2</v>
      </c>
      <c r="C14" s="201">
        <f t="shared" ref="C14:D14" si="3">+(C12-C11)/C11</f>
        <v>0.17823544790152554</v>
      </c>
      <c r="D14" s="201">
        <f t="shared" si="3"/>
        <v>7.651251581151533E-2</v>
      </c>
      <c r="E14" s="201">
        <f t="shared" ref="E14:G14" si="4">+(E12-E11)/E11</f>
        <v>-2.1231528843220736E-2</v>
      </c>
      <c r="F14" s="201">
        <f t="shared" si="4"/>
        <v>0.11528033233803259</v>
      </c>
      <c r="G14" s="201">
        <f t="shared" si="4"/>
        <v>-3.2492453668029518E-2</v>
      </c>
      <c r="H14" s="201"/>
      <c r="I14" s="201"/>
      <c r="J14" s="201"/>
      <c r="K14" s="201"/>
      <c r="L14" s="201"/>
      <c r="M14" s="201"/>
      <c r="N14" s="201"/>
    </row>
    <row r="15" spans="1:14" s="74" customFormat="1" ht="11.4">
      <c r="A15" s="243" t="s">
        <v>174</v>
      </c>
      <c r="B15" s="244">
        <v>16476.822179766987</v>
      </c>
      <c r="C15" s="244">
        <v>11652.657417777555</v>
      </c>
      <c r="D15" s="244">
        <v>9380.6852703481654</v>
      </c>
      <c r="E15" s="244">
        <v>7846.1932239972994</v>
      </c>
      <c r="F15" s="196">
        <v>5061.2887705423545</v>
      </c>
      <c r="G15" s="196">
        <v>3193.7768574279994</v>
      </c>
      <c r="H15" s="196">
        <v>3007.0443668119992</v>
      </c>
      <c r="I15" s="196">
        <v>3096.8376864330003</v>
      </c>
      <c r="J15" s="196">
        <v>4788.2164451532044</v>
      </c>
      <c r="K15" s="196">
        <v>7068.3588332386571</v>
      </c>
      <c r="L15" s="196">
        <v>10311.594856714655</v>
      </c>
      <c r="M15" s="196">
        <v>12429.309362674659</v>
      </c>
      <c r="N15" s="196">
        <f t="shared" ref="N15:N22" si="5">SUM(B15:M15)</f>
        <v>94312.785270886539</v>
      </c>
    </row>
    <row r="16" spans="1:14" s="74" customFormat="1" ht="11.4">
      <c r="A16" s="243" t="s">
        <v>175</v>
      </c>
      <c r="B16" s="244">
        <v>12397.069831099545</v>
      </c>
      <c r="C16" s="244">
        <v>13087.221872299897</v>
      </c>
      <c r="D16" s="244">
        <v>12575.416378406891</v>
      </c>
      <c r="E16" s="244">
        <v>5467.8344290000005</v>
      </c>
      <c r="F16" s="244">
        <v>3743.2424710000005</v>
      </c>
      <c r="G16" s="244">
        <v>3165.3654920000004</v>
      </c>
      <c r="H16" s="244">
        <v>3043.6241652031031</v>
      </c>
      <c r="I16" s="244">
        <v>2999.7638298816933</v>
      </c>
      <c r="J16" s="244">
        <v>3661.2204678348289</v>
      </c>
      <c r="K16" s="244">
        <v>6796.5151675803772</v>
      </c>
      <c r="L16" s="244">
        <v>9833.6370210698296</v>
      </c>
      <c r="M16" s="244">
        <v>12263.30225307093</v>
      </c>
      <c r="N16" s="196">
        <f t="shared" si="5"/>
        <v>89034.213378447079</v>
      </c>
    </row>
    <row r="17" spans="1:14" s="74" customFormat="1" ht="11.4">
      <c r="A17" s="243" t="s">
        <v>182</v>
      </c>
      <c r="B17" s="244">
        <v>14046.377311420394</v>
      </c>
      <c r="C17" s="244">
        <v>10951.410166529384</v>
      </c>
      <c r="D17" s="244">
        <v>9402.3983900456515</v>
      </c>
      <c r="E17" s="244">
        <v>6672.4892621367935</v>
      </c>
      <c r="F17" s="244">
        <v>6033.9070927347129</v>
      </c>
      <c r="G17" s="244">
        <v>3097.6822750865108</v>
      </c>
      <c r="H17" s="244">
        <v>2995.5989487909433</v>
      </c>
      <c r="I17" s="244">
        <v>2998.0573648818945</v>
      </c>
      <c r="J17" s="244">
        <v>4052.1427974123826</v>
      </c>
      <c r="K17" s="244">
        <v>6857.3032858455736</v>
      </c>
      <c r="L17" s="244">
        <v>9198.7341189238577</v>
      </c>
      <c r="M17" s="244">
        <v>11460.965005056434</v>
      </c>
      <c r="N17" s="196">
        <f t="shared" si="5"/>
        <v>87767.066018864542</v>
      </c>
    </row>
    <row r="18" spans="1:14" s="74" customFormat="1" ht="11.4">
      <c r="A18" s="243" t="s">
        <v>187</v>
      </c>
      <c r="B18" s="244">
        <v>12828.653282152001</v>
      </c>
      <c r="C18" s="244">
        <v>10230.655329161164</v>
      </c>
      <c r="D18" s="244">
        <v>9811.6371772054445</v>
      </c>
      <c r="E18" s="244">
        <v>6347.7918524037395</v>
      </c>
      <c r="F18" s="244">
        <v>5236.2863215845528</v>
      </c>
      <c r="G18" s="244">
        <v>3234.8364849425575</v>
      </c>
      <c r="H18" s="244">
        <v>3001.1451649450755</v>
      </c>
      <c r="I18" s="244">
        <v>2961.1161144077792</v>
      </c>
      <c r="J18" s="244">
        <v>3737.8987321997274</v>
      </c>
      <c r="K18" s="244">
        <v>7281.3866980098837</v>
      </c>
      <c r="L18" s="244">
        <v>9737.8378540964059</v>
      </c>
      <c r="M18" s="244">
        <v>11519.251238123004</v>
      </c>
      <c r="N18" s="196">
        <f t="shared" si="5"/>
        <v>85928.496249231335</v>
      </c>
    </row>
    <row r="19" spans="1:14" s="74" customFormat="1" ht="11.4">
      <c r="A19" s="243" t="s">
        <v>196</v>
      </c>
      <c r="B19" s="244">
        <v>13037.750163676315</v>
      </c>
      <c r="C19" s="244">
        <v>12001.977727090547</v>
      </c>
      <c r="D19" s="244">
        <v>10844.610714460185</v>
      </c>
      <c r="E19" s="244">
        <v>8602.3087977396353</v>
      </c>
      <c r="F19" s="244">
        <v>5992.6151067167639</v>
      </c>
      <c r="G19" s="244">
        <v>3174.1252102263697</v>
      </c>
      <c r="H19" s="244">
        <v>2786.1713241585499</v>
      </c>
      <c r="I19" s="244">
        <v>3049.7825915463495</v>
      </c>
      <c r="J19" s="244">
        <v>3938.4654690859302</v>
      </c>
      <c r="K19" s="244">
        <v>7227.680271653624</v>
      </c>
      <c r="L19" s="244">
        <v>9693.6752158233594</v>
      </c>
      <c r="M19" s="244">
        <v>12141.438030796044</v>
      </c>
      <c r="N19" s="196">
        <f t="shared" si="5"/>
        <v>92490.600622973667</v>
      </c>
    </row>
    <row r="20" spans="1:14" s="74" customFormat="1" ht="11.4">
      <c r="A20" s="243" t="s">
        <v>283</v>
      </c>
      <c r="B20" s="244">
        <v>12108.59828866639</v>
      </c>
      <c r="C20" s="244">
        <v>9829.5325508641927</v>
      </c>
      <c r="D20" s="244">
        <v>9943.7774034915819</v>
      </c>
      <c r="E20" s="244">
        <v>7782.3585524380142</v>
      </c>
      <c r="F20" s="244">
        <v>3971.3348682932165</v>
      </c>
      <c r="G20" s="244">
        <v>3002.0462708415785</v>
      </c>
      <c r="H20" s="244">
        <v>2836.0209574157179</v>
      </c>
      <c r="I20" s="244">
        <v>2853.2195907728974</v>
      </c>
      <c r="J20" s="244">
        <v>4208.0784534658869</v>
      </c>
      <c r="K20" s="244">
        <v>5671.6382388346465</v>
      </c>
      <c r="L20" s="244">
        <v>8529.203142023347</v>
      </c>
      <c r="M20" s="244">
        <v>11334.180334263327</v>
      </c>
      <c r="N20" s="196">
        <f t="shared" si="5"/>
        <v>82069.98865137079</v>
      </c>
    </row>
    <row r="21" spans="1:14" s="74" customFormat="1" ht="11.4">
      <c r="A21" s="243" t="s">
        <v>308</v>
      </c>
      <c r="B21" s="244">
        <v>10502.688458235476</v>
      </c>
      <c r="C21" s="244">
        <v>10009.643718401046</v>
      </c>
      <c r="D21" s="244">
        <v>9024.829734639763</v>
      </c>
      <c r="E21" s="244">
        <v>7320.4813761318146</v>
      </c>
      <c r="F21" s="244">
        <v>4273.8042931853361</v>
      </c>
      <c r="G21" s="244">
        <v>2785.0442968294096</v>
      </c>
      <c r="H21" s="244">
        <v>2581.8491059999997</v>
      </c>
      <c r="I21" s="244">
        <v>2663.5396129999999</v>
      </c>
      <c r="J21" s="244">
        <v>2795.0587320000004</v>
      </c>
      <c r="K21" s="244">
        <v>5048.0970149296772</v>
      </c>
      <c r="L21" s="244">
        <v>8480.3642282333603</v>
      </c>
      <c r="M21" s="244">
        <v>10454.153059932652</v>
      </c>
      <c r="N21" s="196">
        <f t="shared" si="5"/>
        <v>75939.553631518531</v>
      </c>
    </row>
    <row r="22" spans="1:14" s="74" customFormat="1" ht="11.4">
      <c r="A22" s="243" t="s">
        <v>320</v>
      </c>
      <c r="B22" s="244">
        <v>11768.183591999999</v>
      </c>
      <c r="C22" s="244">
        <v>8188.6469299999972</v>
      </c>
      <c r="D22" s="244">
        <v>7516.9039679999996</v>
      </c>
      <c r="E22" s="244">
        <v>5510.6873450000003</v>
      </c>
      <c r="F22" s="244">
        <v>3464.0072140000007</v>
      </c>
      <c r="G22" s="244">
        <v>2740.1638940000003</v>
      </c>
      <c r="H22" s="244">
        <v>2450.8204420000002</v>
      </c>
      <c r="I22" s="244">
        <v>2500.1212150000006</v>
      </c>
      <c r="J22" s="244">
        <v>3222.2795740000001</v>
      </c>
      <c r="K22" s="244">
        <v>5957.8148639999999</v>
      </c>
      <c r="L22" s="244">
        <v>9122.2104070000005</v>
      </c>
      <c r="M22" s="244">
        <v>10560.748887999998</v>
      </c>
      <c r="N22" s="196">
        <f t="shared" si="5"/>
        <v>73002.588332999992</v>
      </c>
    </row>
    <row r="23" spans="1:14" s="74" customFormat="1" ht="11.4">
      <c r="A23" s="243" t="s">
        <v>325</v>
      </c>
      <c r="B23" s="244">
        <f>+'3'!B14</f>
        <v>11330.616297999997</v>
      </c>
      <c r="C23" s="244">
        <f>+'3'!C14</f>
        <v>10391.111598999998</v>
      </c>
      <c r="D23" s="244">
        <f>+'3'!D14</f>
        <v>8252.0693419999989</v>
      </c>
      <c r="E23" s="244">
        <f>+'3'!E14</f>
        <v>5360.7597070000011</v>
      </c>
      <c r="F23" s="244">
        <f>+'3'!F14</f>
        <v>4410.5416039999982</v>
      </c>
      <c r="G23" s="244">
        <f>+'3'!G14</f>
        <v>2662.2949780000008</v>
      </c>
      <c r="H23" s="244"/>
      <c r="I23" s="244"/>
      <c r="J23" s="244"/>
      <c r="K23" s="244"/>
      <c r="L23" s="244"/>
      <c r="M23" s="244"/>
      <c r="N23" s="196"/>
    </row>
    <row r="24" spans="1:14" s="75" customFormat="1" ht="11.4">
      <c r="A24" s="243" t="s">
        <v>173</v>
      </c>
      <c r="B24" s="196">
        <f>+B23-B22</f>
        <v>-437.56729400000222</v>
      </c>
      <c r="C24" s="196">
        <f>+C23-C22</f>
        <v>2202.4646690000009</v>
      </c>
      <c r="D24" s="196">
        <f>+D23-D22</f>
        <v>735.16537399999925</v>
      </c>
      <c r="E24" s="196">
        <f t="shared" ref="E24:G24" si="6">+E23-E22</f>
        <v>-149.92763799999921</v>
      </c>
      <c r="F24" s="196">
        <f t="shared" si="6"/>
        <v>946.53438999999753</v>
      </c>
      <c r="G24" s="196">
        <f t="shared" si="6"/>
        <v>-77.868915999999444</v>
      </c>
      <c r="H24" s="196"/>
      <c r="I24" s="196"/>
      <c r="J24" s="196"/>
      <c r="K24" s="196"/>
      <c r="L24" s="196"/>
      <c r="M24" s="196"/>
      <c r="N24" s="196"/>
    </row>
    <row r="25" spans="1:14" s="74" customFormat="1" ht="12">
      <c r="A25" s="245" t="s">
        <v>173</v>
      </c>
      <c r="B25" s="201">
        <f>+(B23-B22)/B22</f>
        <v>-3.7182228725379511E-2</v>
      </c>
      <c r="C25" s="201">
        <f t="shared" ref="C25:D25" si="7">+(C23-C22)/C22</f>
        <v>0.26896564082290964</v>
      </c>
      <c r="D25" s="201">
        <f t="shared" si="7"/>
        <v>9.7801618476124091E-2</v>
      </c>
      <c r="E25" s="201">
        <f t="shared" ref="E25:G25" si="8">+(E23-E22)/E22</f>
        <v>-2.7206703740148261E-2</v>
      </c>
      <c r="F25" s="201">
        <f t="shared" si="8"/>
        <v>0.27324838879506946</v>
      </c>
      <c r="G25" s="201">
        <f t="shared" si="8"/>
        <v>-2.8417612599927002E-2</v>
      </c>
      <c r="H25" s="201"/>
      <c r="I25" s="201"/>
      <c r="J25" s="201"/>
      <c r="K25" s="201"/>
      <c r="L25" s="201"/>
      <c r="M25" s="201"/>
      <c r="N25" s="201"/>
    </row>
    <row r="26" spans="1:14" s="74" customFormat="1" ht="11.4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99"/>
    </row>
    <row r="27" spans="1:14" s="74" customFormat="1" ht="11.4"/>
    <row r="28" spans="1:14" s="74" customFormat="1" ht="11.4"/>
    <row r="29" spans="1:14" s="74" customFormat="1">
      <c r="A29" s="340"/>
      <c r="B29" s="340">
        <v>1</v>
      </c>
      <c r="C29" s="340">
        <v>2</v>
      </c>
      <c r="D29" s="340">
        <v>3</v>
      </c>
      <c r="E29" s="340">
        <v>4</v>
      </c>
      <c r="F29" s="340">
        <v>5</v>
      </c>
      <c r="G29" s="340">
        <v>6</v>
      </c>
      <c r="H29" s="340">
        <v>7</v>
      </c>
      <c r="I29" s="340">
        <v>8</v>
      </c>
      <c r="J29" s="340">
        <v>9</v>
      </c>
      <c r="K29" s="340">
        <v>10</v>
      </c>
      <c r="L29" s="340">
        <v>11</v>
      </c>
      <c r="M29" s="340">
        <v>12</v>
      </c>
    </row>
    <row r="30" spans="1:14" s="74" customFormat="1">
      <c r="A30" s="340" t="s">
        <v>59</v>
      </c>
      <c r="B30" s="340" t="s">
        <v>8</v>
      </c>
      <c r="C30" s="340" t="s">
        <v>9</v>
      </c>
      <c r="D30" s="340" t="s">
        <v>10</v>
      </c>
      <c r="E30" s="340" t="s">
        <v>11</v>
      </c>
      <c r="F30" s="340" t="s">
        <v>12</v>
      </c>
      <c r="G30" s="340" t="s">
        <v>13</v>
      </c>
      <c r="H30" s="340" t="s">
        <v>14</v>
      </c>
      <c r="I30" s="340" t="s">
        <v>15</v>
      </c>
      <c r="J30" s="340" t="s">
        <v>16</v>
      </c>
      <c r="K30" s="340" t="s">
        <v>17</v>
      </c>
      <c r="L30" s="340" t="s">
        <v>18</v>
      </c>
      <c r="M30" s="340" t="s">
        <v>19</v>
      </c>
    </row>
    <row r="31" spans="1:14" s="74" customFormat="1">
      <c r="A31" s="340" t="s">
        <v>284</v>
      </c>
      <c r="B31" s="339">
        <f>+MAX(B4:B11)</f>
        <v>24789.614332580783</v>
      </c>
      <c r="C31" s="339">
        <f t="shared" ref="C31:M31" si="9">+MAX(C4:C11)</f>
        <v>19893.166386910842</v>
      </c>
      <c r="D31" s="339">
        <f t="shared" si="9"/>
        <v>19662.32644030562</v>
      </c>
      <c r="E31" s="339">
        <f t="shared" si="9"/>
        <v>14288.328006858932</v>
      </c>
      <c r="F31" s="339">
        <f t="shared" si="9"/>
        <v>11948.674272138687</v>
      </c>
      <c r="G31" s="339">
        <f t="shared" si="9"/>
        <v>8582.739557400002</v>
      </c>
      <c r="H31" s="339">
        <f t="shared" si="9"/>
        <v>8024.1053863999996</v>
      </c>
      <c r="I31" s="339">
        <f t="shared" si="9"/>
        <v>8048.3981191524254</v>
      </c>
      <c r="J31" s="339">
        <f t="shared" si="9"/>
        <v>10334.802151495629</v>
      </c>
      <c r="K31" s="339">
        <f t="shared" si="9"/>
        <v>13440.563805668024</v>
      </c>
      <c r="L31" s="339">
        <f t="shared" si="9"/>
        <v>17328.765497294422</v>
      </c>
      <c r="M31" s="339">
        <f t="shared" si="9"/>
        <v>20131.118821399996</v>
      </c>
    </row>
    <row r="32" spans="1:14" s="74" customFormat="1">
      <c r="A32" s="340" t="s">
        <v>285</v>
      </c>
      <c r="B32" s="339">
        <f>+MIN(B4:B11)</f>
        <v>17271.858659492998</v>
      </c>
      <c r="C32" s="339">
        <f t="shared" ref="C32:M32" si="10">+MIN(C4:C11)</f>
        <v>13612.464886</v>
      </c>
      <c r="D32" s="339">
        <f t="shared" si="10"/>
        <v>12876.706660999998</v>
      </c>
      <c r="E32" s="339">
        <f t="shared" si="10"/>
        <v>10308.782688999998</v>
      </c>
      <c r="F32" s="339">
        <f t="shared" si="10"/>
        <v>8104.0154730000013</v>
      </c>
      <c r="G32" s="339">
        <f t="shared" si="10"/>
        <v>7020.1473650000016</v>
      </c>
      <c r="H32" s="339">
        <f t="shared" si="10"/>
        <v>6486.0417599999992</v>
      </c>
      <c r="I32" s="339">
        <f t="shared" si="10"/>
        <v>6271.9956180000017</v>
      </c>
      <c r="J32" s="339">
        <f t="shared" si="10"/>
        <v>7309.5027709999986</v>
      </c>
      <c r="K32" s="339">
        <f t="shared" si="10"/>
        <v>10568.480660000001</v>
      </c>
      <c r="L32" s="339">
        <f t="shared" si="10"/>
        <v>14270.517816999996</v>
      </c>
      <c r="M32" s="339">
        <f t="shared" si="10"/>
        <v>16772.036032</v>
      </c>
    </row>
    <row r="33" spans="1:14" s="74" customFormat="1">
      <c r="A33" s="340" t="s">
        <v>326</v>
      </c>
      <c r="B33" s="339">
        <f>+B31-B32</f>
        <v>7517.7556730877841</v>
      </c>
      <c r="C33" s="339">
        <f t="shared" ref="C33:M33" si="11">+C31-C32</f>
        <v>6280.7015009108418</v>
      </c>
      <c r="D33" s="339">
        <f t="shared" si="11"/>
        <v>6785.6197793056217</v>
      </c>
      <c r="E33" s="339">
        <f t="shared" si="11"/>
        <v>3979.5453178589341</v>
      </c>
      <c r="F33" s="339">
        <f t="shared" si="11"/>
        <v>3844.6587991386859</v>
      </c>
      <c r="G33" s="339">
        <f t="shared" si="11"/>
        <v>1562.5921924000004</v>
      </c>
      <c r="H33" s="339">
        <f t="shared" si="11"/>
        <v>1538.0636264000004</v>
      </c>
      <c r="I33" s="339">
        <f t="shared" si="11"/>
        <v>1776.4025011524236</v>
      </c>
      <c r="J33" s="339">
        <f t="shared" si="11"/>
        <v>3025.2993804956304</v>
      </c>
      <c r="K33" s="339">
        <f t="shared" si="11"/>
        <v>2872.0831456680226</v>
      </c>
      <c r="L33" s="339">
        <f t="shared" si="11"/>
        <v>3058.2476802944257</v>
      </c>
      <c r="M33" s="339">
        <f t="shared" si="11"/>
        <v>3359.0827893999958</v>
      </c>
    </row>
    <row r="34" spans="1:14" s="74" customFormat="1">
      <c r="A34" s="340">
        <v>2024</v>
      </c>
      <c r="B34" s="339">
        <f>+B11</f>
        <v>18457.258576</v>
      </c>
      <c r="C34" s="339">
        <f t="shared" ref="C34:M34" si="12">+C11</f>
        <v>13612.464886</v>
      </c>
      <c r="D34" s="339">
        <f t="shared" si="12"/>
        <v>12876.706660999998</v>
      </c>
      <c r="E34" s="339">
        <f t="shared" si="12"/>
        <v>10308.782688999998</v>
      </c>
      <c r="F34" s="339">
        <f t="shared" si="12"/>
        <v>8104.0154730000013</v>
      </c>
      <c r="G34" s="339">
        <f t="shared" si="12"/>
        <v>7020.1473650000016</v>
      </c>
      <c r="H34" s="339">
        <f t="shared" si="12"/>
        <v>6486.0417599999992</v>
      </c>
      <c r="I34" s="339">
        <f t="shared" si="12"/>
        <v>6271.9956180000017</v>
      </c>
      <c r="J34" s="339">
        <f t="shared" si="12"/>
        <v>7445.6998060000005</v>
      </c>
      <c r="K34" s="339">
        <f t="shared" si="12"/>
        <v>10568.480660000001</v>
      </c>
      <c r="L34" s="339">
        <f t="shared" si="12"/>
        <v>14913.232501999999</v>
      </c>
      <c r="M34" s="339">
        <f t="shared" si="12"/>
        <v>16772.036032</v>
      </c>
    </row>
    <row r="35" spans="1:14" s="74" customFormat="1">
      <c r="A35" s="340">
        <v>2025</v>
      </c>
      <c r="B35" s="339">
        <f>+B12</f>
        <v>17746.176018999995</v>
      </c>
      <c r="C35" s="339">
        <f t="shared" ref="C35:G35" si="13">+C12</f>
        <v>16038.688661999999</v>
      </c>
      <c r="D35" s="339">
        <f t="shared" si="13"/>
        <v>13861.935883000006</v>
      </c>
      <c r="E35" s="339">
        <f t="shared" si="13"/>
        <v>10089.911472</v>
      </c>
      <c r="F35" s="339">
        <f t="shared" si="13"/>
        <v>9038.2490699999998</v>
      </c>
      <c r="G35" s="339">
        <f t="shared" si="13"/>
        <v>6792.0455519999996</v>
      </c>
      <c r="H35" s="339"/>
      <c r="I35" s="339"/>
      <c r="J35" s="339"/>
      <c r="K35" s="339"/>
      <c r="L35" s="339"/>
      <c r="M35" s="339"/>
    </row>
    <row r="36" spans="1:14" s="74" customFormat="1">
      <c r="A36" s="340"/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</row>
    <row r="37" spans="1:14" s="74" customFormat="1">
      <c r="A37" s="340" t="s">
        <v>116</v>
      </c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</row>
    <row r="38" spans="1:14" s="74" customFormat="1">
      <c r="A38" s="340" t="s">
        <v>284</v>
      </c>
      <c r="B38" s="339">
        <f>+MAX(B15:B22)</f>
        <v>16476.822179766987</v>
      </c>
      <c r="C38" s="339">
        <f t="shared" ref="C38:M38" si="14">+MAX(C15:C22)</f>
        <v>13087.221872299897</v>
      </c>
      <c r="D38" s="339">
        <f t="shared" si="14"/>
        <v>12575.416378406891</v>
      </c>
      <c r="E38" s="339">
        <f t="shared" si="14"/>
        <v>8602.3087977396353</v>
      </c>
      <c r="F38" s="339">
        <f t="shared" si="14"/>
        <v>6033.9070927347129</v>
      </c>
      <c r="G38" s="339">
        <f t="shared" si="14"/>
        <v>3234.8364849425575</v>
      </c>
      <c r="H38" s="339">
        <f t="shared" si="14"/>
        <v>3043.6241652031031</v>
      </c>
      <c r="I38" s="339">
        <f t="shared" si="14"/>
        <v>3096.8376864330003</v>
      </c>
      <c r="J38" s="339">
        <f t="shared" si="14"/>
        <v>4788.2164451532044</v>
      </c>
      <c r="K38" s="339">
        <f t="shared" si="14"/>
        <v>7281.3866980098837</v>
      </c>
      <c r="L38" s="339">
        <f t="shared" si="14"/>
        <v>10311.594856714655</v>
      </c>
      <c r="M38" s="339">
        <f t="shared" si="14"/>
        <v>12429.309362674659</v>
      </c>
    </row>
    <row r="39" spans="1:14" s="74" customFormat="1">
      <c r="A39" s="340" t="s">
        <v>285</v>
      </c>
      <c r="B39" s="339">
        <f>+MIN(B15:B22)</f>
        <v>10502.688458235476</v>
      </c>
      <c r="C39" s="339">
        <f t="shared" ref="C39:M39" si="15">+MIN(C15:C22)</f>
        <v>8188.6469299999972</v>
      </c>
      <c r="D39" s="339">
        <f t="shared" si="15"/>
        <v>7516.9039679999996</v>
      </c>
      <c r="E39" s="339">
        <f t="shared" si="15"/>
        <v>5467.8344290000005</v>
      </c>
      <c r="F39" s="339">
        <f t="shared" si="15"/>
        <v>3464.0072140000007</v>
      </c>
      <c r="G39" s="339">
        <f t="shared" si="15"/>
        <v>2740.1638940000003</v>
      </c>
      <c r="H39" s="339">
        <f t="shared" si="15"/>
        <v>2450.8204420000002</v>
      </c>
      <c r="I39" s="339">
        <f t="shared" si="15"/>
        <v>2500.1212150000006</v>
      </c>
      <c r="J39" s="339">
        <f t="shared" si="15"/>
        <v>2795.0587320000004</v>
      </c>
      <c r="K39" s="339">
        <f t="shared" si="15"/>
        <v>5048.0970149296772</v>
      </c>
      <c r="L39" s="339">
        <f t="shared" si="15"/>
        <v>8480.3642282333603</v>
      </c>
      <c r="M39" s="339">
        <f t="shared" si="15"/>
        <v>10454.153059932652</v>
      </c>
    </row>
    <row r="40" spans="1:14" s="74" customFormat="1">
      <c r="A40" s="340" t="s">
        <v>326</v>
      </c>
      <c r="B40" s="339">
        <f>+B38-B39</f>
        <v>5974.1337215315107</v>
      </c>
      <c r="C40" s="339">
        <f t="shared" ref="C40:M40" si="16">+C38-C39</f>
        <v>4898.5749422998997</v>
      </c>
      <c r="D40" s="339">
        <f t="shared" si="16"/>
        <v>5058.5124104068918</v>
      </c>
      <c r="E40" s="339">
        <f t="shared" si="16"/>
        <v>3134.4743687396349</v>
      </c>
      <c r="F40" s="339">
        <f t="shared" si="16"/>
        <v>2569.8998787347123</v>
      </c>
      <c r="G40" s="339">
        <f t="shared" si="16"/>
        <v>494.67259094255724</v>
      </c>
      <c r="H40" s="339">
        <f t="shared" si="16"/>
        <v>592.80372320310289</v>
      </c>
      <c r="I40" s="339">
        <f t="shared" si="16"/>
        <v>596.7164714329997</v>
      </c>
      <c r="J40" s="339">
        <f t="shared" si="16"/>
        <v>1993.157713153204</v>
      </c>
      <c r="K40" s="339">
        <f t="shared" si="16"/>
        <v>2233.2896830802065</v>
      </c>
      <c r="L40" s="339">
        <f t="shared" si="16"/>
        <v>1831.2306284812948</v>
      </c>
      <c r="M40" s="339">
        <f t="shared" si="16"/>
        <v>1975.156302742007</v>
      </c>
    </row>
    <row r="41" spans="1:14" s="74" customFormat="1">
      <c r="A41" s="340">
        <v>2024</v>
      </c>
      <c r="B41" s="339">
        <f>+B22</f>
        <v>11768.183591999999</v>
      </c>
      <c r="C41" s="339">
        <f t="shared" ref="C41:M41" si="17">+C22</f>
        <v>8188.6469299999972</v>
      </c>
      <c r="D41" s="339">
        <f t="shared" si="17"/>
        <v>7516.9039679999996</v>
      </c>
      <c r="E41" s="339">
        <f t="shared" si="17"/>
        <v>5510.6873450000003</v>
      </c>
      <c r="F41" s="339">
        <f t="shared" si="17"/>
        <v>3464.0072140000007</v>
      </c>
      <c r="G41" s="339">
        <f t="shared" si="17"/>
        <v>2740.1638940000003</v>
      </c>
      <c r="H41" s="339">
        <f t="shared" si="17"/>
        <v>2450.8204420000002</v>
      </c>
      <c r="I41" s="339">
        <f t="shared" si="17"/>
        <v>2500.1212150000006</v>
      </c>
      <c r="J41" s="339">
        <f t="shared" si="17"/>
        <v>3222.2795740000001</v>
      </c>
      <c r="K41" s="339">
        <f t="shared" si="17"/>
        <v>5957.8148639999999</v>
      </c>
      <c r="L41" s="339">
        <f t="shared" si="17"/>
        <v>9122.2104070000005</v>
      </c>
      <c r="M41" s="339">
        <f t="shared" si="17"/>
        <v>10560.748887999998</v>
      </c>
    </row>
    <row r="42" spans="1:14" s="74" customFormat="1">
      <c r="A42" s="340">
        <v>2025</v>
      </c>
      <c r="B42" s="339">
        <f>+B23</f>
        <v>11330.616297999997</v>
      </c>
      <c r="C42" s="339">
        <f t="shared" ref="C42:G42" si="18">+C23</f>
        <v>10391.111598999998</v>
      </c>
      <c r="D42" s="339">
        <f t="shared" si="18"/>
        <v>8252.0693419999989</v>
      </c>
      <c r="E42" s="339">
        <f t="shared" si="18"/>
        <v>5360.7597070000011</v>
      </c>
      <c r="F42" s="339">
        <f t="shared" si="18"/>
        <v>4410.5416039999982</v>
      </c>
      <c r="G42" s="339">
        <f t="shared" si="18"/>
        <v>2662.2949780000008</v>
      </c>
      <c r="H42" s="339"/>
      <c r="I42" s="339"/>
      <c r="J42" s="339"/>
      <c r="K42" s="339"/>
      <c r="L42" s="339"/>
      <c r="M42" s="339"/>
    </row>
    <row r="43" spans="1:14" s="74" customFormat="1" ht="11.4"/>
    <row r="44" spans="1:14" s="74" customFormat="1" ht="11.4"/>
    <row r="45" spans="1:14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</row>
    <row r="46" spans="1:14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</row>
    <row r="50" spans="1:14">
      <c r="A50" s="336"/>
      <c r="B50" s="336"/>
      <c r="C50" s="336"/>
      <c r="D50" s="336"/>
      <c r="E50" s="336"/>
      <c r="F50" s="336"/>
      <c r="G50" s="336"/>
      <c r="H50" s="336"/>
      <c r="I50" s="336"/>
      <c r="J50" s="336"/>
      <c r="K50" s="336"/>
      <c r="L50" s="336"/>
      <c r="M50" s="336"/>
      <c r="N50" s="336"/>
    </row>
    <row r="51" spans="1:14">
      <c r="A51" s="336"/>
      <c r="B51" s="336"/>
      <c r="C51" s="336"/>
      <c r="D51" s="336"/>
      <c r="E51" s="336"/>
      <c r="F51" s="336"/>
      <c r="G51" s="336"/>
      <c r="H51" s="336"/>
      <c r="I51" s="336"/>
      <c r="J51" s="336"/>
      <c r="K51" s="336"/>
      <c r="L51" s="336"/>
      <c r="M51" s="336"/>
      <c r="N51" s="336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47"/>
  <dimension ref="A1:P39"/>
  <sheetViews>
    <sheetView showGridLines="0" zoomScaleNormal="100" zoomScaleSheetLayoutView="100" workbookViewId="0">
      <selection activeCell="H25" sqref="H25"/>
    </sheetView>
  </sheetViews>
  <sheetFormatPr defaultColWidth="9.109375" defaultRowHeight="11.4"/>
  <cols>
    <col min="1" max="1" width="21" style="66" customWidth="1"/>
    <col min="2" max="2" width="9.5546875" style="131" customWidth="1"/>
    <col min="3" max="3" width="10.6640625" style="131" customWidth="1"/>
    <col min="4" max="4" width="10.6640625" style="66" customWidth="1"/>
    <col min="5" max="5" width="8.6640625" style="66" customWidth="1"/>
    <col min="6" max="6" width="4.6640625" style="131" customWidth="1"/>
    <col min="7" max="7" width="18.6640625" style="66" bestFit="1" customWidth="1"/>
    <col min="8" max="8" width="9.5546875" style="131" customWidth="1"/>
    <col min="9" max="9" width="9.33203125" style="66" customWidth="1"/>
    <col min="10" max="10" width="10.6640625" style="131" customWidth="1"/>
    <col min="11" max="11" width="9.33203125" style="66" customWidth="1"/>
    <col min="12" max="12" width="7.88671875" style="66" customWidth="1"/>
    <col min="13" max="15" width="8.5546875" style="66" customWidth="1"/>
    <col min="16" max="16" width="10.44140625" style="66" customWidth="1"/>
    <col min="17" max="17" width="10" style="66" customWidth="1"/>
    <col min="18" max="18" width="11.44140625" style="66" bestFit="1" customWidth="1"/>
    <col min="19" max="16384" width="9.109375" style="66"/>
  </cols>
  <sheetData>
    <row r="1" spans="1:16" s="76" customFormat="1" ht="17.399999999999999">
      <c r="A1" s="234" t="s">
        <v>286</v>
      </c>
      <c r="B1" s="132"/>
      <c r="C1" s="132"/>
      <c r="D1" s="72"/>
      <c r="E1" s="72"/>
      <c r="F1" s="132"/>
      <c r="G1" s="72"/>
      <c r="H1" s="132"/>
      <c r="K1" s="239" t="str">
        <f>'3'!N1</f>
        <v>IV. čtvrtletí 2023</v>
      </c>
      <c r="M1" s="72"/>
      <c r="N1" s="72"/>
    </row>
    <row r="2" spans="1:16" ht="6" customHeight="1">
      <c r="A2" s="7"/>
      <c r="B2" s="130"/>
      <c r="C2" s="130"/>
      <c r="D2" s="7"/>
      <c r="E2" s="7"/>
      <c r="F2" s="130"/>
      <c r="G2" s="7"/>
      <c r="H2" s="130"/>
      <c r="I2" s="7"/>
      <c r="J2" s="130"/>
      <c r="K2" s="7"/>
      <c r="L2" s="7"/>
      <c r="M2" s="7"/>
      <c r="N2" s="7"/>
      <c r="O2" s="7"/>
      <c r="P2" s="7"/>
    </row>
    <row r="3" spans="1:16" ht="27.75" customHeight="1">
      <c r="A3" s="245"/>
      <c r="B3" s="208" t="s">
        <v>335</v>
      </c>
      <c r="C3" s="208" t="s">
        <v>336</v>
      </c>
      <c r="D3" s="208" t="s">
        <v>327</v>
      </c>
      <c r="E3" s="208" t="s">
        <v>169</v>
      </c>
      <c r="F3" s="135"/>
      <c r="G3" s="245"/>
      <c r="H3" s="208" t="s">
        <v>335</v>
      </c>
      <c r="I3" s="208" t="s">
        <v>336</v>
      </c>
      <c r="J3" s="208" t="s">
        <v>327</v>
      </c>
      <c r="K3" s="208" t="s">
        <v>169</v>
      </c>
    </row>
    <row r="4" spans="1:16" s="79" customFormat="1" ht="12">
      <c r="A4" s="246" t="s">
        <v>59</v>
      </c>
      <c r="B4" s="216">
        <f>SUM(B5:B20)</f>
        <v>25920.206093999994</v>
      </c>
      <c r="C4" s="216">
        <f>SUM(C5:C20)</f>
        <v>25432.945527000003</v>
      </c>
      <c r="D4" s="216">
        <f t="shared" ref="D4:D20" si="0">+B4-C4</f>
        <v>487.26056699999026</v>
      </c>
      <c r="E4" s="204">
        <f t="shared" ref="E4:E17" si="1">+B4/C4-1</f>
        <v>1.9158636835151732E-2</v>
      </c>
      <c r="F4" s="133"/>
      <c r="G4" s="246" t="s">
        <v>116</v>
      </c>
      <c r="H4" s="216">
        <f>SUM(H5:H20)</f>
        <v>12433.596288999999</v>
      </c>
      <c r="I4" s="216">
        <f>SUM(I5:I20)</f>
        <v>11714.858453000001</v>
      </c>
      <c r="J4" s="216">
        <f t="shared" ref="J4:J20" si="2">+H4-I4</f>
        <v>718.73783599999842</v>
      </c>
      <c r="K4" s="204">
        <f t="shared" ref="K4:K20" si="3">+H4/I4-1</f>
        <v>6.135266925192262E-2</v>
      </c>
    </row>
    <row r="5" spans="1:16">
      <c r="A5" s="198" t="s">
        <v>40</v>
      </c>
      <c r="B5" s="217">
        <f>+'4.1'!E8+'4.1'!F8+'4.1'!G8</f>
        <v>6559.0679809999992</v>
      </c>
      <c r="C5" s="217">
        <v>5737.709041000001</v>
      </c>
      <c r="D5" s="217">
        <f t="shared" si="0"/>
        <v>821.35893999999826</v>
      </c>
      <c r="E5" s="247">
        <f t="shared" si="1"/>
        <v>0.14315102667821011</v>
      </c>
      <c r="G5" s="198" t="s">
        <v>40</v>
      </c>
      <c r="H5" s="217">
        <f>+'5.1'!E8+'5.1'!F8+'5.1'!G8</f>
        <v>2000.059109</v>
      </c>
      <c r="I5" s="217">
        <v>1542.4735209999999</v>
      </c>
      <c r="J5" s="217">
        <f t="shared" si="2"/>
        <v>457.58558800000014</v>
      </c>
      <c r="K5" s="247">
        <f t="shared" si="3"/>
        <v>0.29665701340749306</v>
      </c>
    </row>
    <row r="6" spans="1:16">
      <c r="A6" s="198" t="s">
        <v>39</v>
      </c>
      <c r="B6" s="290">
        <f>+'4.1'!E9+'4.1'!F9+'4.1'!G9</f>
        <v>924.3749319999996</v>
      </c>
      <c r="C6" s="217">
        <v>906.44344599999977</v>
      </c>
      <c r="D6" s="217">
        <f t="shared" si="0"/>
        <v>17.931485999999836</v>
      </c>
      <c r="E6" s="247">
        <f t="shared" si="1"/>
        <v>1.9782244638790081E-2</v>
      </c>
      <c r="G6" s="198" t="s">
        <v>39</v>
      </c>
      <c r="H6" s="290">
        <f>+'5.1'!E9+'5.1'!F9+'5.1'!G9</f>
        <v>112.28005900000001</v>
      </c>
      <c r="I6" s="217">
        <v>102.11236900000003</v>
      </c>
      <c r="J6" s="217">
        <f t="shared" si="2"/>
        <v>10.167689999999979</v>
      </c>
      <c r="K6" s="247">
        <f t="shared" si="3"/>
        <v>9.9573539421066393E-2</v>
      </c>
    </row>
    <row r="7" spans="1:16">
      <c r="A7" s="198" t="s">
        <v>38</v>
      </c>
      <c r="B7" s="290">
        <f>+'4.1'!E10+'4.1'!F10+'4.1'!G10</f>
        <v>1163.618504</v>
      </c>
      <c r="C7" s="217">
        <v>1295.2439439999998</v>
      </c>
      <c r="D7" s="217">
        <f t="shared" si="0"/>
        <v>-131.6254399999998</v>
      </c>
      <c r="E7" s="247">
        <f t="shared" si="1"/>
        <v>-0.1016221234692759</v>
      </c>
      <c r="G7" s="198" t="s">
        <v>38</v>
      </c>
      <c r="H7" s="290">
        <f>+'5.1'!E10+'5.1'!F10+'5.1'!G10</f>
        <v>696.37740999999994</v>
      </c>
      <c r="I7" s="217">
        <v>667.14557600000001</v>
      </c>
      <c r="J7" s="217">
        <f t="shared" si="2"/>
        <v>29.231833999999935</v>
      </c>
      <c r="K7" s="247">
        <f t="shared" si="3"/>
        <v>4.3816274965450708E-2</v>
      </c>
    </row>
    <row r="8" spans="1:16">
      <c r="A8" s="198" t="s">
        <v>60</v>
      </c>
      <c r="B8" s="290">
        <f>+'4.1'!E11+'4.1'!F11+'4.1'!G11</f>
        <v>25.199502000000003</v>
      </c>
      <c r="C8" s="217">
        <v>33.149182000000003</v>
      </c>
      <c r="D8" s="217">
        <f t="shared" si="0"/>
        <v>-7.9496800000000007</v>
      </c>
      <c r="E8" s="247">
        <f t="shared" si="1"/>
        <v>-0.23981526904645789</v>
      </c>
      <c r="G8" s="198" t="s">
        <v>60</v>
      </c>
      <c r="H8" s="290">
        <f>+'5.1'!E11+'5.1'!F11+'5.1'!G11</f>
        <v>16.429129</v>
      </c>
      <c r="I8" s="217">
        <v>23.541045</v>
      </c>
      <c r="J8" s="217">
        <f t="shared" si="2"/>
        <v>-7.1119160000000008</v>
      </c>
      <c r="K8" s="247">
        <f t="shared" si="3"/>
        <v>-0.30210706449097735</v>
      </c>
    </row>
    <row r="9" spans="1:16">
      <c r="A9" s="198" t="s">
        <v>188</v>
      </c>
      <c r="B9" s="290">
        <f>+'4.1'!E12+'4.1'!F12+'4.1'!G12</f>
        <v>13.903575</v>
      </c>
      <c r="C9" s="217">
        <v>21.309632085333689</v>
      </c>
      <c r="D9" s="217">
        <f t="shared" si="0"/>
        <v>-7.4060570853336891</v>
      </c>
      <c r="E9" s="247">
        <f t="shared" si="1"/>
        <v>-0.34754504703208333</v>
      </c>
      <c r="G9" s="198" t="s">
        <v>188</v>
      </c>
      <c r="H9" s="290">
        <f>+'5.1'!E12+'5.1'!F12+'5.1'!G12</f>
        <v>12.195905</v>
      </c>
      <c r="I9" s="217">
        <v>19.696941085333691</v>
      </c>
      <c r="J9" s="217">
        <f t="shared" si="2"/>
        <v>-7.5010360853336913</v>
      </c>
      <c r="K9" s="247">
        <f t="shared" si="3"/>
        <v>-0.38082238520370815</v>
      </c>
    </row>
    <row r="10" spans="1:16">
      <c r="A10" s="198" t="s">
        <v>189</v>
      </c>
      <c r="B10" s="290">
        <f>+'4.1'!E13+'4.1'!F13+'4.1'!G13</f>
        <v>0.44898299999999991</v>
      </c>
      <c r="C10" s="217">
        <v>0.31223000000000001</v>
      </c>
      <c r="D10" s="217">
        <f t="shared" si="0"/>
        <v>0.1367529999999999</v>
      </c>
      <c r="E10" s="247">
        <f t="shared" si="1"/>
        <v>0.43798802165070594</v>
      </c>
      <c r="G10" s="198" t="s">
        <v>189</v>
      </c>
      <c r="H10" s="290">
        <f>+'5.1'!E13+'5.1'!F13+'5.1'!G13</f>
        <v>0.44898299999999991</v>
      </c>
      <c r="I10" s="217">
        <v>0.31223000000000001</v>
      </c>
      <c r="J10" s="217">
        <f t="shared" si="2"/>
        <v>0.1367529999999999</v>
      </c>
      <c r="K10" s="247">
        <f t="shared" si="3"/>
        <v>0.43798802165070594</v>
      </c>
    </row>
    <row r="11" spans="1:16">
      <c r="A11" s="198" t="s">
        <v>37</v>
      </c>
      <c r="B11" s="290">
        <f>+'4.1'!E14+'4.1'!F14+'4.1'!G14</f>
        <v>7957.4544340000011</v>
      </c>
      <c r="C11" s="217">
        <v>8213.6330790000011</v>
      </c>
      <c r="D11" s="217">
        <f t="shared" si="0"/>
        <v>-256.17864499999996</v>
      </c>
      <c r="E11" s="247">
        <f t="shared" si="1"/>
        <v>-3.1189443518602977E-2</v>
      </c>
      <c r="G11" s="198" t="s">
        <v>37</v>
      </c>
      <c r="H11" s="290">
        <f>+'5.1'!E14+'5.1'!F14+'5.1'!G14</f>
        <v>4764.5334120000007</v>
      </c>
      <c r="I11" s="217">
        <v>4688.4631749999999</v>
      </c>
      <c r="J11" s="217">
        <f t="shared" si="2"/>
        <v>76.070237000000816</v>
      </c>
      <c r="K11" s="247">
        <f t="shared" si="3"/>
        <v>1.6224983360352496E-2</v>
      </c>
    </row>
    <row r="12" spans="1:16">
      <c r="A12" s="198" t="s">
        <v>72</v>
      </c>
      <c r="B12" s="290">
        <f>+'4.1'!E15+'4.1'!F15+'4.1'!G15</f>
        <v>282.40300000000002</v>
      </c>
      <c r="C12" s="217">
        <v>257.66300000000001</v>
      </c>
      <c r="D12" s="217">
        <f t="shared" si="0"/>
        <v>24.740000000000009</v>
      </c>
      <c r="E12" s="247">
        <f t="shared" si="1"/>
        <v>9.6016890279163158E-2</v>
      </c>
      <c r="G12" s="198" t="s">
        <v>72</v>
      </c>
      <c r="H12" s="290">
        <f>+'5.1'!E15+'5.1'!F15+'5.1'!G15</f>
        <v>158.88233</v>
      </c>
      <c r="I12" s="217">
        <v>150.16279</v>
      </c>
      <c r="J12" s="217">
        <f t="shared" si="2"/>
        <v>8.719539999999995</v>
      </c>
      <c r="K12" s="247">
        <f t="shared" si="3"/>
        <v>5.8067248217750889E-2</v>
      </c>
    </row>
    <row r="13" spans="1:16">
      <c r="A13" s="198" t="s">
        <v>36</v>
      </c>
      <c r="B13" s="290">
        <f>+'4.1'!E16+'4.1'!F16+'4.1'!G16</f>
        <v>0</v>
      </c>
      <c r="C13" s="217">
        <v>0</v>
      </c>
      <c r="D13" s="217">
        <f t="shared" si="0"/>
        <v>0</v>
      </c>
      <c r="E13" s="247">
        <v>0</v>
      </c>
      <c r="G13" s="198" t="s">
        <v>36</v>
      </c>
      <c r="H13" s="290">
        <f>+'5.1'!E16+'5.1'!F16+'5.1'!G16</f>
        <v>0</v>
      </c>
      <c r="I13" s="217">
        <v>0</v>
      </c>
      <c r="J13" s="217">
        <f t="shared" si="2"/>
        <v>0</v>
      </c>
      <c r="K13" s="247">
        <v>0</v>
      </c>
    </row>
    <row r="14" spans="1:16">
      <c r="A14" s="198" t="s">
        <v>35</v>
      </c>
      <c r="B14" s="290">
        <f>+'4.1'!E17+'4.1'!F17+'4.1'!G17</f>
        <v>1763.0666639999999</v>
      </c>
      <c r="C14" s="217">
        <v>1669.9268399999996</v>
      </c>
      <c r="D14" s="217">
        <f t="shared" si="0"/>
        <v>93.139824000000317</v>
      </c>
      <c r="E14" s="247">
        <f t="shared" si="1"/>
        <v>5.5774793104110154E-2</v>
      </c>
      <c r="G14" s="198" t="s">
        <v>35</v>
      </c>
      <c r="H14" s="290">
        <f>+'5.1'!E17+'5.1'!F17+'5.1'!G17</f>
        <v>356.69096999999999</v>
      </c>
      <c r="I14" s="217">
        <v>250.59330399999999</v>
      </c>
      <c r="J14" s="217">
        <f t="shared" si="2"/>
        <v>106.097666</v>
      </c>
      <c r="K14" s="247">
        <f t="shared" si="3"/>
        <v>0.42338587786048754</v>
      </c>
    </row>
    <row r="15" spans="1:16">
      <c r="A15" s="198" t="s">
        <v>34</v>
      </c>
      <c r="B15" s="290">
        <f>+'4.1'!E18+'4.1'!F18+'4.1'!G18</f>
        <v>1.894658</v>
      </c>
      <c r="C15" s="217">
        <v>38.670547999999997</v>
      </c>
      <c r="D15" s="217">
        <f t="shared" si="0"/>
        <v>-36.775889999999997</v>
      </c>
      <c r="E15" s="247">
        <f t="shared" si="1"/>
        <v>-0.95100514220796661</v>
      </c>
      <c r="G15" s="198" t="s">
        <v>34</v>
      </c>
      <c r="H15" s="290">
        <f>+'5.1'!E18+'5.1'!F18+'5.1'!G18</f>
        <v>1.513544</v>
      </c>
      <c r="I15" s="217">
        <v>5.3521189999999983</v>
      </c>
      <c r="J15" s="217">
        <f t="shared" si="2"/>
        <v>-3.8385749999999983</v>
      </c>
      <c r="K15" s="247">
        <f t="shared" si="3"/>
        <v>-0.71720658677432236</v>
      </c>
    </row>
    <row r="16" spans="1:16">
      <c r="A16" s="198" t="s">
        <v>33</v>
      </c>
      <c r="B16" s="290">
        <f>+'4.1'!E19+'4.1'!F19+'4.1'!G19</f>
        <v>1180.237067</v>
      </c>
      <c r="C16" s="217">
        <v>1149.7278669999998</v>
      </c>
      <c r="D16" s="217">
        <f t="shared" si="0"/>
        <v>30.509200000000192</v>
      </c>
      <c r="E16" s="247">
        <f t="shared" si="1"/>
        <v>2.6536018544639051E-2</v>
      </c>
      <c r="G16" s="198" t="s">
        <v>33</v>
      </c>
      <c r="H16" s="290">
        <f>+'5.1'!E19+'5.1'!F19+'5.1'!G19</f>
        <v>793.66464300000007</v>
      </c>
      <c r="I16" s="217">
        <v>760.51479299999983</v>
      </c>
      <c r="J16" s="217">
        <f t="shared" si="2"/>
        <v>33.149850000000242</v>
      </c>
      <c r="K16" s="247">
        <f t="shared" si="3"/>
        <v>4.3588698477821985E-2</v>
      </c>
    </row>
    <row r="17" spans="1:14">
      <c r="A17" s="198" t="s">
        <v>32</v>
      </c>
      <c r="B17" s="290">
        <f>+'4.1'!E20+'4.1'!F20+'4.1'!G20</f>
        <v>1568.154493</v>
      </c>
      <c r="C17" s="217">
        <v>1794.3809860000001</v>
      </c>
      <c r="D17" s="217">
        <f t="shared" si="0"/>
        <v>-226.22649300000012</v>
      </c>
      <c r="E17" s="247">
        <f t="shared" si="1"/>
        <v>-0.12607494994934154</v>
      </c>
      <c r="G17" s="198" t="s">
        <v>32</v>
      </c>
      <c r="H17" s="290">
        <f>+'5.1'!E20+'5.1'!F20+'5.1'!G20</f>
        <v>466.98242299999998</v>
      </c>
      <c r="I17" s="217">
        <v>520.53935399999989</v>
      </c>
      <c r="J17" s="217">
        <f t="shared" si="2"/>
        <v>-53.556930999999906</v>
      </c>
      <c r="K17" s="247">
        <f t="shared" si="3"/>
        <v>-0.10288738130642838</v>
      </c>
    </row>
    <row r="18" spans="1:14">
      <c r="A18" s="198" t="s">
        <v>3</v>
      </c>
      <c r="B18" s="290">
        <f>+'4.1'!E21+'4.1'!F21+'4.1'!G21</f>
        <v>0.17909999999999998</v>
      </c>
      <c r="C18" s="217">
        <v>0</v>
      </c>
      <c r="D18" s="217">
        <f t="shared" si="0"/>
        <v>0.17909999999999998</v>
      </c>
      <c r="E18" s="247">
        <v>0</v>
      </c>
      <c r="G18" s="198" t="s">
        <v>3</v>
      </c>
      <c r="H18" s="290">
        <f>+'5.1'!E21+'5.1'!F21+'5.1'!G21</f>
        <v>0.13540099999999999</v>
      </c>
      <c r="I18" s="217">
        <v>0</v>
      </c>
      <c r="J18" s="217">
        <f t="shared" si="2"/>
        <v>0.13540099999999999</v>
      </c>
      <c r="K18" s="247">
        <v>0</v>
      </c>
    </row>
    <row r="19" spans="1:14">
      <c r="A19" s="198" t="s">
        <v>31</v>
      </c>
      <c r="B19" s="290">
        <f>+'4.1'!E22+'4.1'!F22+'4.1'!G22</f>
        <v>25.051045000000002</v>
      </c>
      <c r="C19" s="217">
        <v>48.264191000000011</v>
      </c>
      <c r="D19" s="217">
        <f t="shared" si="0"/>
        <v>-23.213146000000009</v>
      </c>
      <c r="E19" s="247">
        <f>+B19/C19-1</f>
        <v>-0.48096001443388958</v>
      </c>
      <c r="G19" s="198" t="s">
        <v>31</v>
      </c>
      <c r="H19" s="290">
        <f>+'5.1'!E22+'5.1'!F22+'5.1'!G22</f>
        <v>16.089460999999996</v>
      </c>
      <c r="I19" s="217">
        <v>31.209756000000002</v>
      </c>
      <c r="J19" s="217">
        <f t="shared" si="2"/>
        <v>-15.120295000000006</v>
      </c>
      <c r="K19" s="247">
        <f t="shared" si="3"/>
        <v>-0.48447334865418379</v>
      </c>
    </row>
    <row r="20" spans="1:14">
      <c r="A20" s="198" t="s">
        <v>30</v>
      </c>
      <c r="B20" s="290">
        <f>+'4.1'!E23+'4.1'!F23+'4.1'!G23</f>
        <v>4455.1521559999983</v>
      </c>
      <c r="C20" s="217">
        <v>4266.5115409146656</v>
      </c>
      <c r="D20" s="217">
        <f t="shared" si="0"/>
        <v>188.64061508533268</v>
      </c>
      <c r="E20" s="247">
        <f>+B20/C20-1</f>
        <v>4.4214251684618899E-2</v>
      </c>
      <c r="G20" s="198" t="s">
        <v>30</v>
      </c>
      <c r="H20" s="290">
        <f>+'5.1'!E23+'5.1'!F23+'5.1'!G23</f>
        <v>3037.3135100000004</v>
      </c>
      <c r="I20" s="217">
        <v>2952.7414799146668</v>
      </c>
      <c r="J20" s="217">
        <f t="shared" si="2"/>
        <v>84.572030085333608</v>
      </c>
      <c r="K20" s="247">
        <f t="shared" si="3"/>
        <v>2.8641867451185687E-2</v>
      </c>
    </row>
    <row r="21" spans="1:14" s="77" customFormat="1" ht="10.199999999999999">
      <c r="A21" s="190"/>
      <c r="B21" s="4"/>
      <c r="C21" s="4"/>
      <c r="D21" s="4"/>
      <c r="E21" s="163"/>
      <c r="F21" s="4"/>
      <c r="G21" s="190"/>
      <c r="H21" s="4"/>
      <c r="I21" s="4"/>
      <c r="K21" s="163"/>
    </row>
    <row r="22" spans="1:14" s="77" customFormat="1">
      <c r="A22" s="71"/>
      <c r="B22" s="4"/>
      <c r="C22" s="4"/>
      <c r="D22" s="4"/>
      <c r="E22" s="4"/>
      <c r="F22" s="4"/>
      <c r="G22" s="71"/>
      <c r="H22" s="4"/>
      <c r="I22" s="4"/>
      <c r="J22" s="131"/>
      <c r="K22" s="131"/>
      <c r="L22" s="131"/>
      <c r="M22" s="131"/>
      <c r="N22" s="131"/>
    </row>
    <row r="23" spans="1:14" ht="27.75" customHeight="1">
      <c r="A23" s="245"/>
      <c r="B23" s="208" t="s">
        <v>335</v>
      </c>
      <c r="C23" s="208" t="s">
        <v>336</v>
      </c>
      <c r="D23" s="208" t="s">
        <v>327</v>
      </c>
      <c r="E23" s="208" t="s">
        <v>169</v>
      </c>
      <c r="G23" s="245"/>
      <c r="H23" s="208" t="s">
        <v>335</v>
      </c>
      <c r="I23" s="208" t="s">
        <v>336</v>
      </c>
      <c r="J23" s="208" t="s">
        <v>327</v>
      </c>
      <c r="K23" s="208" t="s">
        <v>169</v>
      </c>
    </row>
    <row r="24" spans="1:14" ht="12">
      <c r="A24" s="246" t="s">
        <v>59</v>
      </c>
      <c r="B24" s="216">
        <f>SUM(B25:B38)</f>
        <v>25920.210793999999</v>
      </c>
      <c r="C24" s="216">
        <f>SUM(C25:C38)</f>
        <v>25432.945527</v>
      </c>
      <c r="D24" s="216">
        <f t="shared" ref="D24:D38" si="4">+B24-C24</f>
        <v>487.26526699999886</v>
      </c>
      <c r="E24" s="204">
        <f t="shared" ref="E24:E38" si="5">+B24/C24-1</f>
        <v>1.9158821634824408E-2</v>
      </c>
      <c r="F24" s="133"/>
      <c r="G24" s="246" t="s">
        <v>116</v>
      </c>
      <c r="H24" s="216">
        <f>SUM(H25:H38)</f>
        <v>12433.600989000002</v>
      </c>
      <c r="I24" s="216">
        <f>SUM(I25:I38)</f>
        <v>11714.858453000003</v>
      </c>
      <c r="J24" s="216">
        <f t="shared" ref="J24:J38" si="6">+H24-I24</f>
        <v>718.74253599999975</v>
      </c>
      <c r="K24" s="204">
        <f t="shared" ref="K24:K38" si="7">+H24/I24-1</f>
        <v>6.1353070451819258E-2</v>
      </c>
    </row>
    <row r="25" spans="1:14">
      <c r="A25" s="198" t="s">
        <v>128</v>
      </c>
      <c r="B25" s="217">
        <f>+'4.2'!E7+'4.2'!F7+'4.2'!G7</f>
        <v>841.89372899999978</v>
      </c>
      <c r="C25" s="217">
        <v>793.44206999999994</v>
      </c>
      <c r="D25" s="217">
        <f t="shared" si="4"/>
        <v>48.451658999999836</v>
      </c>
      <c r="E25" s="247">
        <f t="shared" si="5"/>
        <v>6.106514997370871E-2</v>
      </c>
      <c r="G25" s="198" t="s">
        <v>128</v>
      </c>
      <c r="H25" s="217">
        <f>+'5.2'!E7+'5.2'!F7+'5.2'!G7</f>
        <v>633.00371099999995</v>
      </c>
      <c r="I25" s="217">
        <v>582.66225099999997</v>
      </c>
      <c r="J25" s="217">
        <f t="shared" si="6"/>
        <v>50.341459999999984</v>
      </c>
      <c r="K25" s="247">
        <f t="shared" si="7"/>
        <v>8.6399041492049466E-2</v>
      </c>
    </row>
    <row r="26" spans="1:14">
      <c r="A26" s="198" t="s">
        <v>99</v>
      </c>
      <c r="B26" s="290">
        <f>+'4.2'!E8+'4.2'!F8+'4.2'!G8</f>
        <v>1159.3942020000002</v>
      </c>
      <c r="C26" s="217">
        <v>1117.4355130000001</v>
      </c>
      <c r="D26" s="217">
        <f t="shared" si="4"/>
        <v>41.958689000000049</v>
      </c>
      <c r="E26" s="247">
        <f t="shared" si="5"/>
        <v>3.7549092105863657E-2</v>
      </c>
      <c r="G26" s="198" t="s">
        <v>99</v>
      </c>
      <c r="H26" s="290">
        <f>+'5.2'!E8+'5.2'!F8+'5.2'!G8</f>
        <v>665.18069400000013</v>
      </c>
      <c r="I26" s="217">
        <v>603.64133900000002</v>
      </c>
      <c r="J26" s="217">
        <f t="shared" si="6"/>
        <v>61.539355000000114</v>
      </c>
      <c r="K26" s="247">
        <f t="shared" si="7"/>
        <v>0.10194688637783988</v>
      </c>
    </row>
    <row r="27" spans="1:14">
      <c r="A27" s="198" t="s">
        <v>100</v>
      </c>
      <c r="B27" s="290">
        <f>+'4.2'!E9+'4.2'!F9+'4.2'!G9</f>
        <v>1140.5683090000002</v>
      </c>
      <c r="C27" s="217">
        <v>1072.3912369999996</v>
      </c>
      <c r="D27" s="217">
        <f t="shared" si="4"/>
        <v>68.177072000000635</v>
      </c>
      <c r="E27" s="247">
        <f t="shared" si="5"/>
        <v>6.3574812668858671E-2</v>
      </c>
      <c r="G27" s="198" t="s">
        <v>100</v>
      </c>
      <c r="H27" s="290">
        <f>+'5.2'!E9+'5.2'!F9+'5.2'!G9</f>
        <v>785.69997899999987</v>
      </c>
      <c r="I27" s="217">
        <v>729.80949599999997</v>
      </c>
      <c r="J27" s="217">
        <f t="shared" si="6"/>
        <v>55.890482999999904</v>
      </c>
      <c r="K27" s="247">
        <f t="shared" si="7"/>
        <v>7.6582290729743985E-2</v>
      </c>
    </row>
    <row r="28" spans="1:14">
      <c r="A28" s="198" t="s">
        <v>101</v>
      </c>
      <c r="B28" s="290">
        <f>+'4.2'!E10+'4.2'!F10+'4.2'!G10</f>
        <v>1081.5456579999998</v>
      </c>
      <c r="C28" s="217">
        <v>1385.873155</v>
      </c>
      <c r="D28" s="217">
        <f t="shared" si="4"/>
        <v>-304.32749700000022</v>
      </c>
      <c r="E28" s="247">
        <f t="shared" si="5"/>
        <v>-0.21959260550075399</v>
      </c>
      <c r="G28" s="198" t="s">
        <v>101</v>
      </c>
      <c r="H28" s="290">
        <f>+'5.2'!E10+'5.2'!F10+'5.2'!G10</f>
        <v>546.04756799999996</v>
      </c>
      <c r="I28" s="217">
        <v>528.00464899999997</v>
      </c>
      <c r="J28" s="217">
        <f t="shared" si="6"/>
        <v>18.042918999999983</v>
      </c>
      <c r="K28" s="247">
        <f t="shared" si="7"/>
        <v>3.417189419481792E-2</v>
      </c>
    </row>
    <row r="29" spans="1:14">
      <c r="A29" s="198" t="s">
        <v>127</v>
      </c>
      <c r="B29" s="290">
        <f>+'4.2'!E11+'4.2'!F11+'4.2'!G11</f>
        <v>680.88948400000004</v>
      </c>
      <c r="C29" s="217">
        <v>672.40833399999997</v>
      </c>
      <c r="D29" s="217">
        <f t="shared" si="4"/>
        <v>8.4811500000000706</v>
      </c>
      <c r="E29" s="247">
        <f t="shared" si="5"/>
        <v>1.261309470920402E-2</v>
      </c>
      <c r="G29" s="198" t="s">
        <v>127</v>
      </c>
      <c r="H29" s="290">
        <f>+'5.2'!E11+'5.2'!F11+'5.2'!G11</f>
        <v>230.00723199999999</v>
      </c>
      <c r="I29" s="217">
        <v>217.379119</v>
      </c>
      <c r="J29" s="217">
        <f t="shared" si="6"/>
        <v>12.628112999999985</v>
      </c>
      <c r="K29" s="247">
        <f t="shared" si="7"/>
        <v>5.8092576039927568E-2</v>
      </c>
    </row>
    <row r="30" spans="1:14">
      <c r="A30" s="198" t="s">
        <v>102</v>
      </c>
      <c r="B30" s="290">
        <f>+'4.2'!E12+'4.2'!F12+'4.2'!G12</f>
        <v>735.76827600000001</v>
      </c>
      <c r="C30" s="217">
        <v>692.62746699999991</v>
      </c>
      <c r="D30" s="217">
        <f t="shared" si="4"/>
        <v>43.140809000000104</v>
      </c>
      <c r="E30" s="247">
        <f t="shared" si="5"/>
        <v>6.2285732309833586E-2</v>
      </c>
      <c r="G30" s="198" t="s">
        <v>102</v>
      </c>
      <c r="H30" s="290">
        <f>+'5.2'!E12+'5.2'!F12+'5.2'!G12</f>
        <v>499.587783</v>
      </c>
      <c r="I30" s="217">
        <v>464.96220200000005</v>
      </c>
      <c r="J30" s="217">
        <f t="shared" si="6"/>
        <v>34.625580999999954</v>
      </c>
      <c r="K30" s="247">
        <f t="shared" si="7"/>
        <v>7.4469668396830224E-2</v>
      </c>
    </row>
    <row r="31" spans="1:14">
      <c r="A31" s="198" t="s">
        <v>103</v>
      </c>
      <c r="B31" s="290">
        <f>+'4.2'!E13+'4.2'!F13+'4.2'!G13</f>
        <v>412.08476199999996</v>
      </c>
      <c r="C31" s="217">
        <v>374.170346</v>
      </c>
      <c r="D31" s="217">
        <f t="shared" si="4"/>
        <v>37.91441599999996</v>
      </c>
      <c r="E31" s="247">
        <f t="shared" si="5"/>
        <v>0.1013292913383359</v>
      </c>
      <c r="G31" s="198" t="s">
        <v>103</v>
      </c>
      <c r="H31" s="290">
        <f>+'5.2'!E13+'5.2'!F13+'5.2'!G13</f>
        <v>286.70275200000003</v>
      </c>
      <c r="I31" s="217">
        <v>271.03773000000001</v>
      </c>
      <c r="J31" s="217">
        <f t="shared" si="6"/>
        <v>15.665022000000022</v>
      </c>
      <c r="K31" s="247">
        <f t="shared" si="7"/>
        <v>5.7796462507267998E-2</v>
      </c>
    </row>
    <row r="32" spans="1:14">
      <c r="A32" s="198" t="s">
        <v>104</v>
      </c>
      <c r="B32" s="290">
        <f>+'4.2'!E14+'4.2'!F14+'4.2'!G14</f>
        <v>4857.2937839999986</v>
      </c>
      <c r="C32" s="217">
        <v>4767.1386029999994</v>
      </c>
      <c r="D32" s="217">
        <f t="shared" si="4"/>
        <v>90.155180999999175</v>
      </c>
      <c r="E32" s="247">
        <f t="shared" si="5"/>
        <v>1.8911801923120919E-2</v>
      </c>
      <c r="G32" s="198" t="s">
        <v>104</v>
      </c>
      <c r="H32" s="290">
        <f>+'5.2'!E14+'5.2'!F14+'5.2'!G14</f>
        <v>1652.2329799999995</v>
      </c>
      <c r="I32" s="217">
        <v>1475.2068039999999</v>
      </c>
      <c r="J32" s="217">
        <f t="shared" si="6"/>
        <v>177.02617599999962</v>
      </c>
      <c r="K32" s="247">
        <f t="shared" si="7"/>
        <v>0.12000092157926323</v>
      </c>
    </row>
    <row r="33" spans="1:11">
      <c r="A33" s="198" t="s">
        <v>105</v>
      </c>
      <c r="B33" s="290">
        <f>+'4.2'!E15+'4.2'!F15+'4.2'!G15</f>
        <v>1110.2325169999999</v>
      </c>
      <c r="C33" s="217">
        <v>1057.7420440000001</v>
      </c>
      <c r="D33" s="217">
        <f t="shared" si="4"/>
        <v>52.490472999999838</v>
      </c>
      <c r="E33" s="247">
        <f t="shared" si="5"/>
        <v>4.9625022752711745E-2</v>
      </c>
      <c r="G33" s="198" t="s">
        <v>105</v>
      </c>
      <c r="H33" s="290">
        <f>+'5.2'!E15+'5.2'!F15+'5.2'!G15</f>
        <v>468.04613299999994</v>
      </c>
      <c r="I33" s="217">
        <v>444.80951899999997</v>
      </c>
      <c r="J33" s="217">
        <f t="shared" si="6"/>
        <v>23.236613999999975</v>
      </c>
      <c r="K33" s="247">
        <f t="shared" si="7"/>
        <v>5.2239471071211518E-2</v>
      </c>
    </row>
    <row r="34" spans="1:11">
      <c r="A34" s="198" t="s">
        <v>106</v>
      </c>
      <c r="B34" s="290">
        <f>+'4.2'!E16+'4.2'!F16+'4.2'!G16</f>
        <v>1078.0726979999997</v>
      </c>
      <c r="C34" s="217">
        <v>964.56798300000014</v>
      </c>
      <c r="D34" s="217">
        <f t="shared" si="4"/>
        <v>113.50471499999958</v>
      </c>
      <c r="E34" s="247">
        <f t="shared" si="5"/>
        <v>0.11767414739081139</v>
      </c>
      <c r="G34" s="198" t="s">
        <v>106</v>
      </c>
      <c r="H34" s="290">
        <f>+'5.2'!E16+'5.2'!F16+'5.2'!G16</f>
        <v>535.59963500000003</v>
      </c>
      <c r="I34" s="217">
        <v>456.25058400000006</v>
      </c>
      <c r="J34" s="217">
        <f t="shared" si="6"/>
        <v>79.349050999999974</v>
      </c>
      <c r="K34" s="247">
        <f t="shared" si="7"/>
        <v>0.17391550560733093</v>
      </c>
    </row>
    <row r="35" spans="1:11">
      <c r="A35" s="198" t="s">
        <v>107</v>
      </c>
      <c r="B35" s="290">
        <f>+'4.2'!E17+'4.2'!F17+'4.2'!G17</f>
        <v>943.87326900000005</v>
      </c>
      <c r="C35" s="217">
        <v>918.30031500000007</v>
      </c>
      <c r="D35" s="217">
        <f t="shared" si="4"/>
        <v>25.572953999999982</v>
      </c>
      <c r="E35" s="247">
        <f t="shared" si="5"/>
        <v>2.7848138111550069E-2</v>
      </c>
      <c r="G35" s="198" t="s">
        <v>107</v>
      </c>
      <c r="H35" s="290">
        <f>+'5.2'!E17+'5.2'!F17+'5.2'!G17</f>
        <v>600.39475099999993</v>
      </c>
      <c r="I35" s="217">
        <v>572.01230299999997</v>
      </c>
      <c r="J35" s="217">
        <f t="shared" si="6"/>
        <v>28.382447999999954</v>
      </c>
      <c r="K35" s="247">
        <f t="shared" si="7"/>
        <v>4.9618597102097484E-2</v>
      </c>
    </row>
    <row r="36" spans="1:11">
      <c r="A36" s="198" t="s">
        <v>108</v>
      </c>
      <c r="B36" s="290">
        <f>+'4.2'!E18+'4.2'!F18+'4.2'!G18</f>
        <v>3962.3029539999989</v>
      </c>
      <c r="C36" s="217">
        <v>4000.7542770000018</v>
      </c>
      <c r="D36" s="217">
        <f t="shared" si="4"/>
        <v>-38.451323000002958</v>
      </c>
      <c r="E36" s="247">
        <f t="shared" si="5"/>
        <v>-9.6110184074679195E-3</v>
      </c>
      <c r="G36" s="198" t="s">
        <v>108</v>
      </c>
      <c r="H36" s="290">
        <f>+'5.2'!E18+'5.2'!F18+'5.2'!G18</f>
        <v>2889.7415709999996</v>
      </c>
      <c r="I36" s="217">
        <v>2783.2825270000008</v>
      </c>
      <c r="J36" s="217">
        <f t="shared" si="6"/>
        <v>106.45904399999881</v>
      </c>
      <c r="K36" s="247">
        <f t="shared" si="7"/>
        <v>3.8249456520228708E-2</v>
      </c>
    </row>
    <row r="37" spans="1:11">
      <c r="A37" s="198" t="s">
        <v>109</v>
      </c>
      <c r="B37" s="290">
        <f>+'4.2'!E19+'4.2'!F19+'4.2'!G19</f>
        <v>6669.6867110000012</v>
      </c>
      <c r="C37" s="217">
        <v>6287.3245929999994</v>
      </c>
      <c r="D37" s="217">
        <f t="shared" si="4"/>
        <v>382.36211800000183</v>
      </c>
      <c r="E37" s="247">
        <f t="shared" si="5"/>
        <v>6.081475711079154E-2</v>
      </c>
      <c r="G37" s="198" t="s">
        <v>109</v>
      </c>
      <c r="H37" s="290">
        <f>+'5.2'!E19+'5.2'!F19+'5.2'!G19</f>
        <v>2068.0707780000002</v>
      </c>
      <c r="I37" s="217">
        <v>2039.688705</v>
      </c>
      <c r="J37" s="217">
        <f t="shared" si="6"/>
        <v>28.382073000000219</v>
      </c>
      <c r="K37" s="247">
        <f t="shared" si="7"/>
        <v>1.3914904235350134E-2</v>
      </c>
    </row>
    <row r="38" spans="1:11">
      <c r="A38" s="198" t="s">
        <v>110</v>
      </c>
      <c r="B38" s="290">
        <f>+'4.2'!E20+'4.2'!F20+'4.2'!G20</f>
        <v>1246.6044410000002</v>
      </c>
      <c r="C38" s="217">
        <v>1328.7695899999999</v>
      </c>
      <c r="D38" s="217">
        <f t="shared" si="4"/>
        <v>-82.165148999999701</v>
      </c>
      <c r="E38" s="247">
        <f t="shared" si="5"/>
        <v>-6.1835512807001947E-2</v>
      </c>
      <c r="G38" s="198" t="s">
        <v>110</v>
      </c>
      <c r="H38" s="290">
        <f>+'5.2'!E20+'5.2'!F20+'5.2'!G20</f>
        <v>573.28542200000004</v>
      </c>
      <c r="I38" s="217">
        <v>546.11122499999999</v>
      </c>
      <c r="J38" s="217">
        <f t="shared" si="6"/>
        <v>27.174197000000049</v>
      </c>
      <c r="K38" s="247">
        <f t="shared" si="7"/>
        <v>4.9759455136634489E-2</v>
      </c>
    </row>
    <row r="39" spans="1:11" s="77" customFormat="1" ht="10.199999999999999">
      <c r="E39" s="163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R39"/>
  <sheetViews>
    <sheetView showGridLines="0" zoomScaleNormal="100" zoomScaleSheetLayoutView="85" workbookViewId="0">
      <selection activeCell="C11" sqref="C11"/>
    </sheetView>
  </sheetViews>
  <sheetFormatPr defaultColWidth="9.109375" defaultRowHeight="11.4"/>
  <cols>
    <col min="1" max="1" width="32.109375" style="160" bestFit="1" customWidth="1"/>
    <col min="2" max="2" width="9" style="160" bestFit="1" customWidth="1"/>
    <col min="3" max="3" width="9.5546875" style="160" bestFit="1" customWidth="1"/>
    <col min="4" max="4" width="10" style="160" bestFit="1" customWidth="1"/>
    <col min="5" max="5" width="10.33203125" style="160" bestFit="1" customWidth="1"/>
    <col min="6" max="6" width="8.6640625" style="160" customWidth="1"/>
    <col min="7" max="9" width="9.109375" style="160"/>
    <col min="10" max="10" width="9.109375" style="160" customWidth="1"/>
    <col min="11" max="11" width="12.6640625" style="160" customWidth="1"/>
    <col min="12" max="12" width="9.6640625" style="160" customWidth="1"/>
    <col min="13" max="16384" width="9.109375" style="160"/>
  </cols>
  <sheetData>
    <row r="1" spans="1:18" ht="17.399999999999999">
      <c r="A1" s="237" t="s">
        <v>292</v>
      </c>
      <c r="B1" s="159"/>
      <c r="C1" s="159"/>
      <c r="D1" s="159"/>
      <c r="E1" s="159"/>
      <c r="K1" s="240" t="str">
        <f>'3'!N1</f>
        <v>IV. čtvrtletí 2023</v>
      </c>
    </row>
    <row r="2" spans="1:18" ht="6" customHeight="1">
      <c r="A2" s="159"/>
      <c r="B2" s="159"/>
      <c r="C2" s="159"/>
      <c r="D2" s="159"/>
      <c r="E2" s="159"/>
    </row>
    <row r="3" spans="1:18" s="4" customFormat="1" ht="10.199999999999999">
      <c r="E3" s="163"/>
      <c r="N3" s="3"/>
    </row>
    <row r="4" spans="1:18" ht="12" customHeight="1">
      <c r="A4" s="243" t="s">
        <v>26</v>
      </c>
      <c r="B4" s="318" t="s">
        <v>42</v>
      </c>
      <c r="C4" s="318" t="s">
        <v>43</v>
      </c>
      <c r="D4" s="318" t="s">
        <v>44</v>
      </c>
      <c r="E4" s="318" t="s">
        <v>45</v>
      </c>
      <c r="F4" s="318" t="s">
        <v>7</v>
      </c>
    </row>
    <row r="5" spans="1:18">
      <c r="A5" s="243" t="s">
        <v>287</v>
      </c>
      <c r="B5" s="244">
        <v>7671.9408000000003</v>
      </c>
      <c r="C5" s="244">
        <v>4633.9967153999996</v>
      </c>
      <c r="D5" s="244">
        <v>3745.8223309999994</v>
      </c>
      <c r="E5" s="244">
        <v>6136.9892919999984</v>
      </c>
      <c r="F5" s="196">
        <f t="shared" ref="F5:F6" si="0">SUM(B5:E5)</f>
        <v>22188.749138399999</v>
      </c>
    </row>
    <row r="6" spans="1:18">
      <c r="A6" s="243" t="s">
        <v>288</v>
      </c>
      <c r="B6" s="244">
        <v>7021.2371049999983</v>
      </c>
      <c r="C6" s="244">
        <v>3965.4027319999996</v>
      </c>
      <c r="D6" s="244">
        <v>3547.4660890000009</v>
      </c>
      <c r="E6" s="244">
        <v>6203.9500329999992</v>
      </c>
      <c r="F6" s="196">
        <f t="shared" si="0"/>
        <v>20738.055958999998</v>
      </c>
      <c r="O6" s="161"/>
      <c r="P6" s="161"/>
      <c r="Q6" s="161"/>
      <c r="R6" s="161"/>
    </row>
    <row r="7" spans="1:18">
      <c r="A7" s="243" t="s">
        <v>289</v>
      </c>
      <c r="B7" s="244">
        <v>7667.5807229664297</v>
      </c>
      <c r="C7" s="244">
        <v>4621.9647687183515</v>
      </c>
      <c r="D7" s="244">
        <v>3456.9184949999994</v>
      </c>
      <c r="E7" s="244">
        <v>6278.3488349999998</v>
      </c>
      <c r="F7" s="196">
        <f>SUM(B7:E7)</f>
        <v>22024.81282168478</v>
      </c>
      <c r="P7" s="162"/>
      <c r="Q7" s="162"/>
      <c r="R7" s="162"/>
    </row>
    <row r="8" spans="1:18">
      <c r="A8" s="243" t="s">
        <v>290</v>
      </c>
      <c r="B8" s="244">
        <v>6952.8222269999997</v>
      </c>
      <c r="C8" s="244">
        <v>4444.882713</v>
      </c>
      <c r="D8" s="244">
        <v>3569.6563310000001</v>
      </c>
      <c r="E8" s="244">
        <v>5485.4993239999994</v>
      </c>
      <c r="F8" s="196">
        <f>SUM(B8:E8)</f>
        <v>20452.860594999998</v>
      </c>
      <c r="P8" s="162"/>
      <c r="Q8" s="162"/>
      <c r="R8" s="162"/>
    </row>
    <row r="9" spans="1:18">
      <c r="A9" s="243" t="s">
        <v>309</v>
      </c>
      <c r="B9" s="244">
        <v>6362.3415779999996</v>
      </c>
      <c r="C9" s="244">
        <v>3693.0485550000003</v>
      </c>
      <c r="D9" s="244">
        <v>2884.346661</v>
      </c>
      <c r="E9" s="244">
        <v>4785.7502970000005</v>
      </c>
      <c r="F9" s="196">
        <f>SUM(B9:E9)</f>
        <v>17725.487091000003</v>
      </c>
    </row>
    <row r="10" spans="1:18">
      <c r="A10" s="243" t="s">
        <v>321</v>
      </c>
      <c r="B10" s="244">
        <v>4895.8526029999994</v>
      </c>
      <c r="C10" s="244">
        <v>3047.2187430000004</v>
      </c>
      <c r="D10" s="244">
        <v>2458.8822540000001</v>
      </c>
      <c r="E10" s="244">
        <v>4339.2736840000007</v>
      </c>
      <c r="F10" s="196">
        <f>SUM(B10:E10)</f>
        <v>14741.227284000001</v>
      </c>
    </row>
    <row r="11" spans="1:18">
      <c r="A11" s="243" t="s">
        <v>328</v>
      </c>
      <c r="B11" s="244">
        <f>+'7.1'!B8+'7.1'!C8+'7.1'!D8</f>
        <v>5169.9100689999996</v>
      </c>
      <c r="C11" s="244">
        <f>+'7.1'!E8+'7.1'!F8+'7.1'!G8</f>
        <v>2770.2019660000014</v>
      </c>
      <c r="D11" s="244"/>
      <c r="E11" s="244"/>
      <c r="F11" s="196"/>
    </row>
    <row r="12" spans="1:18">
      <c r="A12" s="243" t="s">
        <v>291</v>
      </c>
      <c r="B12" s="196">
        <f>+B11-B10</f>
        <v>274.0574660000002</v>
      </c>
      <c r="C12" s="196">
        <f>+C11-C10</f>
        <v>-277.01677699999891</v>
      </c>
      <c r="D12" s="196"/>
      <c r="E12" s="196"/>
      <c r="F12" s="196"/>
    </row>
    <row r="13" spans="1:18" ht="12">
      <c r="A13" s="245" t="s">
        <v>291</v>
      </c>
      <c r="B13" s="201">
        <f>+(B11-B10)/B10</f>
        <v>5.5977474859448956E-2</v>
      </c>
      <c r="C13" s="201">
        <f>+(C11-C10)/C10</f>
        <v>-9.0908070723952905E-2</v>
      </c>
      <c r="D13" s="201"/>
      <c r="E13" s="201"/>
      <c r="F13" s="201"/>
    </row>
    <row r="15" spans="1:18">
      <c r="B15" s="326">
        <v>2019</v>
      </c>
      <c r="C15" s="326">
        <v>2020</v>
      </c>
      <c r="D15" s="326">
        <v>2021</v>
      </c>
      <c r="E15" s="326">
        <v>2022</v>
      </c>
    </row>
    <row r="17" spans="1:6" ht="12">
      <c r="A17" s="243" t="s">
        <v>25</v>
      </c>
      <c r="B17" s="318" t="s">
        <v>42</v>
      </c>
      <c r="C17" s="318" t="s">
        <v>43</v>
      </c>
      <c r="D17" s="318" t="s">
        <v>44</v>
      </c>
      <c r="E17" s="318" t="s">
        <v>45</v>
      </c>
      <c r="F17" s="318" t="s">
        <v>7</v>
      </c>
    </row>
    <row r="18" spans="1:6">
      <c r="A18" s="243" t="s">
        <v>287</v>
      </c>
      <c r="B18" s="244">
        <v>14015.397265597716</v>
      </c>
      <c r="C18" s="244">
        <v>5663.1111253245599</v>
      </c>
      <c r="D18" s="244">
        <v>3090.2147482706205</v>
      </c>
      <c r="E18" s="244">
        <v>11080.062526775408</v>
      </c>
      <c r="F18" s="196">
        <f t="shared" ref="F18:F19" si="1">SUM(B18:E18)</f>
        <v>33848.785665968302</v>
      </c>
    </row>
    <row r="19" spans="1:6">
      <c r="A19" s="243" t="s">
        <v>288</v>
      </c>
      <c r="B19" s="244">
        <v>13365.702517027044</v>
      </c>
      <c r="C19" s="244">
        <v>5557.4149748755744</v>
      </c>
      <c r="D19" s="244">
        <v>2881.1293208541133</v>
      </c>
      <c r="E19" s="244">
        <v>11704.285397282179</v>
      </c>
      <c r="F19" s="196">
        <f t="shared" si="1"/>
        <v>33508.532210038917</v>
      </c>
    </row>
    <row r="20" spans="1:6">
      <c r="A20" s="243" t="s">
        <v>289</v>
      </c>
      <c r="B20" s="244">
        <v>14475.47323926062</v>
      </c>
      <c r="C20" s="244">
        <v>6886.6457983141918</v>
      </c>
      <c r="D20" s="244">
        <v>3111.065786985374</v>
      </c>
      <c r="E20" s="244">
        <v>12285.201532999999</v>
      </c>
      <c r="F20" s="196">
        <f>SUM(B20:E20)</f>
        <v>36758.386357560186</v>
      </c>
    </row>
    <row r="21" spans="1:6">
      <c r="A21" s="243" t="s">
        <v>290</v>
      </c>
      <c r="B21" s="244">
        <v>12966.086234000002</v>
      </c>
      <c r="C21" s="244">
        <v>5233.3896450000011</v>
      </c>
      <c r="D21" s="244">
        <v>3145.012549</v>
      </c>
      <c r="E21" s="244">
        <v>10944.489931000007</v>
      </c>
      <c r="F21" s="196">
        <f>SUM(B21:E21)</f>
        <v>32288.978359000012</v>
      </c>
    </row>
    <row r="22" spans="1:6">
      <c r="A22" s="243" t="s">
        <v>309</v>
      </c>
      <c r="B22" s="244">
        <v>12336.449079</v>
      </c>
      <c r="C22" s="244">
        <v>5396.062098999997</v>
      </c>
      <c r="D22" s="244">
        <v>2443.3230830000002</v>
      </c>
      <c r="E22" s="244">
        <v>10421.358761</v>
      </c>
      <c r="F22" s="196">
        <f>SUM(B22:E22)</f>
        <v>30597.193021999996</v>
      </c>
    </row>
    <row r="23" spans="1:6">
      <c r="A23" s="243" t="s">
        <v>321</v>
      </c>
      <c r="B23" s="244">
        <v>11845.086124000001</v>
      </c>
      <c r="C23" s="244">
        <v>4175.0276430000004</v>
      </c>
      <c r="D23" s="244">
        <v>2892.3020450000004</v>
      </c>
      <c r="E23" s="244">
        <v>12026.564933000001</v>
      </c>
      <c r="F23" s="196">
        <f>SUM(B23:E23)</f>
        <v>30938.980745000004</v>
      </c>
    </row>
    <row r="24" spans="1:6">
      <c r="A24" s="243" t="s">
        <v>328</v>
      </c>
      <c r="B24" s="244">
        <f>+'7.1'!B13+'7.1'!C13+'7.1'!D13</f>
        <v>13025.913480000003</v>
      </c>
      <c r="C24" s="244">
        <f>+'7.1'!E13+'7.1'!F13+'7.1'!G13</f>
        <v>4676.340979999999</v>
      </c>
      <c r="D24" s="244"/>
      <c r="E24" s="244"/>
      <c r="F24" s="196"/>
    </row>
    <row r="25" spans="1:6">
      <c r="A25" s="243" t="s">
        <v>291</v>
      </c>
      <c r="B25" s="196">
        <f>+B24-B23</f>
        <v>1180.8273560000016</v>
      </c>
      <c r="C25" s="196">
        <f>+C24-C23</f>
        <v>501.31333699999868</v>
      </c>
      <c r="D25" s="196"/>
      <c r="E25" s="196"/>
      <c r="F25" s="196"/>
    </row>
    <row r="26" spans="1:6" ht="12">
      <c r="A26" s="245" t="s">
        <v>291</v>
      </c>
      <c r="B26" s="201">
        <f>+(B24-B23)/B23</f>
        <v>9.968921657795804E-2</v>
      </c>
      <c r="C26" s="201">
        <f>+(C24-C23)/C23</f>
        <v>0.12007425575744832</v>
      </c>
      <c r="D26" s="201"/>
      <c r="E26" s="201"/>
      <c r="F26" s="201"/>
    </row>
    <row r="30" spans="1:6" ht="12">
      <c r="A30" s="243" t="s">
        <v>5</v>
      </c>
      <c r="B30" s="318" t="s">
        <v>42</v>
      </c>
      <c r="C30" s="318" t="s">
        <v>43</v>
      </c>
      <c r="D30" s="318" t="s">
        <v>44</v>
      </c>
      <c r="E30" s="318" t="s">
        <v>45</v>
      </c>
      <c r="F30" s="318" t="s">
        <v>7</v>
      </c>
    </row>
    <row r="31" spans="1:6">
      <c r="A31" s="243" t="s">
        <v>287</v>
      </c>
      <c r="B31" s="244">
        <v>8000.2277954508227</v>
      </c>
      <c r="C31" s="244">
        <v>2947.9774611584162</v>
      </c>
      <c r="D31" s="244">
        <v>1375.0624167794851</v>
      </c>
      <c r="E31" s="244">
        <v>6345.6836996429729</v>
      </c>
      <c r="F31" s="196">
        <f t="shared" ref="F31:F32" si="2">SUM(B31:E31)</f>
        <v>18668.951373031698</v>
      </c>
    </row>
    <row r="32" spans="1:6">
      <c r="A32" s="243" t="s">
        <v>288</v>
      </c>
      <c r="B32" s="244">
        <v>7761.4412209729589</v>
      </c>
      <c r="C32" s="244">
        <v>2666.4454051244275</v>
      </c>
      <c r="D32" s="244">
        <v>1502.5578261458868</v>
      </c>
      <c r="E32" s="244">
        <v>6727.5190452424795</v>
      </c>
      <c r="F32" s="196">
        <f t="shared" si="2"/>
        <v>18657.963497485754</v>
      </c>
    </row>
    <row r="33" spans="1:6">
      <c r="A33" s="243" t="s">
        <v>289</v>
      </c>
      <c r="B33" s="244">
        <v>8891.9809219999988</v>
      </c>
      <c r="C33" s="244">
        <v>3340.5134649999991</v>
      </c>
      <c r="D33" s="244">
        <v>1333.2217679999999</v>
      </c>
      <c r="E33" s="244">
        <v>6446.5769939999973</v>
      </c>
      <c r="F33" s="196">
        <f>SUM(B33:E33)</f>
        <v>20012.293148999997</v>
      </c>
    </row>
    <row r="34" spans="1:6">
      <c r="A34" s="243" t="s">
        <v>290</v>
      </c>
      <c r="B34" s="244">
        <v>7390.9582169999985</v>
      </c>
      <c r="C34" s="244">
        <v>2754.0628879999995</v>
      </c>
      <c r="D34" s="244">
        <v>1384.4316569999996</v>
      </c>
      <c r="E34" s="244">
        <v>5576.0934020000022</v>
      </c>
      <c r="F34" s="196">
        <f>SUM(B34:E34)</f>
        <v>17105.546163999999</v>
      </c>
    </row>
    <row r="35" spans="1:6">
      <c r="A35" s="243" t="s">
        <v>309</v>
      </c>
      <c r="B35" s="244">
        <v>6707.7180779999999</v>
      </c>
      <c r="C35" s="244">
        <v>2778.9903609999997</v>
      </c>
      <c r="D35" s="244">
        <v>1044.651339</v>
      </c>
      <c r="E35" s="244">
        <v>5311.0865730000005</v>
      </c>
      <c r="F35" s="196">
        <f>SUM(B35:E35)</f>
        <v>15842.446351000001</v>
      </c>
    </row>
    <row r="36" spans="1:6">
      <c r="A36" s="243" t="s">
        <v>321</v>
      </c>
      <c r="B36" s="244">
        <v>6487.5884129999977</v>
      </c>
      <c r="C36" s="244">
        <v>2082.5843759999984</v>
      </c>
      <c r="D36" s="244">
        <v>1051.9801230000003</v>
      </c>
      <c r="E36" s="244">
        <v>5577.5144519999967</v>
      </c>
      <c r="F36" s="196">
        <f>SUM(B36:E36)</f>
        <v>15199.667363999994</v>
      </c>
    </row>
    <row r="37" spans="1:6">
      <c r="A37" s="243" t="s">
        <v>328</v>
      </c>
      <c r="B37" s="244">
        <f>+'7.1'!B14+'7.1'!C14+'7.1'!D14</f>
        <v>7127.7679899999976</v>
      </c>
      <c r="C37" s="244">
        <f>+'7.1'!E14+'7.1'!F14+'7.1'!G14</f>
        <v>2403.387239000001</v>
      </c>
      <c r="D37" s="244"/>
      <c r="E37" s="244"/>
      <c r="F37" s="196"/>
    </row>
    <row r="38" spans="1:6">
      <c r="A38" s="243" t="s">
        <v>291</v>
      </c>
      <c r="B38" s="196">
        <f>+B37-B36</f>
        <v>640.17957699999988</v>
      </c>
      <c r="C38" s="196">
        <f>+C37-C36</f>
        <v>320.80286300000262</v>
      </c>
      <c r="D38" s="196"/>
      <c r="E38" s="196"/>
      <c r="F38" s="196"/>
    </row>
    <row r="39" spans="1:6" ht="12">
      <c r="A39" s="245" t="s">
        <v>291</v>
      </c>
      <c r="B39" s="201">
        <f>+(B37-B36)/B36</f>
        <v>9.8677588072201297E-2</v>
      </c>
      <c r="C39" s="201">
        <f>+(C37-C36)/C36</f>
        <v>0.15404075181633978</v>
      </c>
      <c r="D39" s="201"/>
      <c r="E39" s="201"/>
      <c r="F39" s="201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48"/>
  <dimension ref="A1:I23"/>
  <sheetViews>
    <sheetView showGridLines="0" zoomScaleNormal="100" zoomScaleSheetLayoutView="100" workbookViewId="0">
      <selection activeCell="B5" sqref="B5"/>
    </sheetView>
  </sheetViews>
  <sheetFormatPr defaultRowHeight="13.2"/>
  <cols>
    <col min="1" max="1" width="31.33203125" customWidth="1"/>
    <col min="2" max="3" width="9.6640625" customWidth="1"/>
    <col min="4" max="4" width="10.5546875" customWidth="1"/>
    <col min="10" max="10" width="20.6640625" customWidth="1"/>
    <col min="11" max="11" width="15.33203125" customWidth="1"/>
  </cols>
  <sheetData>
    <row r="1" spans="1:9" ht="17.399999999999999">
      <c r="A1" s="234" t="s">
        <v>293</v>
      </c>
      <c r="I1" s="239" t="str">
        <f>'3'!N1</f>
        <v>IV. čtvrtletí 2023</v>
      </c>
    </row>
    <row r="2" spans="1:9" ht="6" customHeight="1"/>
    <row r="3" spans="1:9" ht="24">
      <c r="A3" s="165"/>
      <c r="B3" s="208" t="s">
        <v>335</v>
      </c>
      <c r="C3" s="208" t="s">
        <v>336</v>
      </c>
      <c r="D3" s="208" t="s">
        <v>327</v>
      </c>
      <c r="E3" s="208" t="s">
        <v>169</v>
      </c>
    </row>
    <row r="4" spans="1:9">
      <c r="A4" s="167" t="s">
        <v>194</v>
      </c>
      <c r="B4" s="216">
        <f>SUM(B5:B20)</f>
        <v>16013.903034000003</v>
      </c>
      <c r="C4" s="216">
        <f>SUM(C5:C20)</f>
        <v>15068.251833999999</v>
      </c>
      <c r="D4" s="216">
        <f t="shared" ref="D4:D20" si="0">+B4-C4</f>
        <v>945.65120000000388</v>
      </c>
      <c r="E4" s="204">
        <f t="shared" ref="E4:E20" si="1">+B4/C4-1</f>
        <v>6.2757857408928919E-2</v>
      </c>
    </row>
    <row r="5" spans="1:9">
      <c r="A5" s="166" t="s">
        <v>40</v>
      </c>
      <c r="B5" s="217">
        <f>+'9'!L6</f>
        <v>4943.4250060000004</v>
      </c>
      <c r="C5" s="217">
        <v>4194.5146349999995</v>
      </c>
      <c r="D5" s="217">
        <f t="shared" si="0"/>
        <v>748.91037100000085</v>
      </c>
      <c r="E5" s="247">
        <f t="shared" si="1"/>
        <v>0.17854518011474307</v>
      </c>
      <c r="I5" s="156"/>
    </row>
    <row r="6" spans="1:9">
      <c r="A6" s="166" t="s">
        <v>39</v>
      </c>
      <c r="B6" s="217">
        <f>+'9'!L7</f>
        <v>394.40239999999994</v>
      </c>
      <c r="C6" s="217">
        <v>377.72641499999997</v>
      </c>
      <c r="D6" s="217">
        <f t="shared" si="0"/>
        <v>16.675984999999969</v>
      </c>
      <c r="E6" s="247">
        <f t="shared" si="1"/>
        <v>4.414831565327515E-2</v>
      </c>
      <c r="I6" s="156"/>
    </row>
    <row r="7" spans="1:9">
      <c r="A7" s="166" t="s">
        <v>38</v>
      </c>
      <c r="B7" s="217">
        <f>+'9'!L8</f>
        <v>795.80951800000003</v>
      </c>
      <c r="C7" s="217">
        <v>790.7399969999999</v>
      </c>
      <c r="D7" s="217">
        <f t="shared" si="0"/>
        <v>5.0695210000001225</v>
      </c>
      <c r="E7" s="247">
        <f t="shared" si="1"/>
        <v>6.4111098707961833E-3</v>
      </c>
      <c r="I7" s="156"/>
    </row>
    <row r="8" spans="1:9">
      <c r="A8" s="166" t="s">
        <v>60</v>
      </c>
      <c r="B8" s="217">
        <f>+'9'!L9</f>
        <v>0</v>
      </c>
      <c r="C8" s="217">
        <v>0</v>
      </c>
      <c r="D8" s="217">
        <f t="shared" si="0"/>
        <v>0</v>
      </c>
      <c r="E8" s="247">
        <v>0</v>
      </c>
      <c r="I8" s="156"/>
    </row>
    <row r="9" spans="1:9">
      <c r="A9" s="166" t="s">
        <v>61</v>
      </c>
      <c r="B9" s="217">
        <f>+'9'!L10</f>
        <v>0</v>
      </c>
      <c r="C9" s="217">
        <v>0</v>
      </c>
      <c r="D9" s="217">
        <f t="shared" si="0"/>
        <v>0</v>
      </c>
      <c r="E9" s="247">
        <v>0</v>
      </c>
      <c r="I9" s="156"/>
    </row>
    <row r="10" spans="1:9">
      <c r="A10" s="166" t="s">
        <v>62</v>
      </c>
      <c r="B10" s="217">
        <f>+'9'!L11</f>
        <v>0</v>
      </c>
      <c r="C10" s="217">
        <v>0</v>
      </c>
      <c r="D10" s="217">
        <f t="shared" si="0"/>
        <v>0</v>
      </c>
      <c r="E10" s="247">
        <v>0</v>
      </c>
      <c r="I10" s="156"/>
    </row>
    <row r="11" spans="1:9">
      <c r="A11" s="166" t="s">
        <v>37</v>
      </c>
      <c r="B11" s="217">
        <f>+'9'!L12</f>
        <v>6451.1856150000003</v>
      </c>
      <c r="C11" s="217">
        <v>6279.3406560000003</v>
      </c>
      <c r="D11" s="217">
        <f t="shared" si="0"/>
        <v>171.84495900000002</v>
      </c>
      <c r="E11" s="247">
        <f t="shared" si="1"/>
        <v>2.7366720236112529E-2</v>
      </c>
      <c r="I11" s="156"/>
    </row>
    <row r="12" spans="1:9">
      <c r="A12" s="166" t="s">
        <v>72</v>
      </c>
      <c r="B12" s="217">
        <f>+'9'!L13</f>
        <v>0</v>
      </c>
      <c r="C12" s="217">
        <v>0</v>
      </c>
      <c r="D12" s="217">
        <f t="shared" si="0"/>
        <v>0</v>
      </c>
      <c r="E12" s="247">
        <v>0</v>
      </c>
      <c r="I12" s="156"/>
    </row>
    <row r="13" spans="1:9">
      <c r="A13" s="166" t="s">
        <v>36</v>
      </c>
      <c r="B13" s="217">
        <f>+'9'!L14</f>
        <v>0</v>
      </c>
      <c r="C13" s="217">
        <v>0</v>
      </c>
      <c r="D13" s="217">
        <f t="shared" si="0"/>
        <v>0</v>
      </c>
      <c r="E13" s="247">
        <v>0</v>
      </c>
      <c r="I13" s="156"/>
    </row>
    <row r="14" spans="1:9">
      <c r="A14" s="166" t="s">
        <v>35</v>
      </c>
      <c r="B14" s="217">
        <f>+'9'!L15</f>
        <v>226.741435</v>
      </c>
      <c r="C14" s="217">
        <v>221.158466</v>
      </c>
      <c r="D14" s="217">
        <f t="shared" si="0"/>
        <v>5.5829689999999914</v>
      </c>
      <c r="E14" s="247">
        <f t="shared" si="1"/>
        <v>2.5244202046508901E-2</v>
      </c>
      <c r="I14" s="156"/>
    </row>
    <row r="15" spans="1:9">
      <c r="A15" s="166" t="s">
        <v>34</v>
      </c>
      <c r="B15" s="217">
        <f>+'9'!L16</f>
        <v>1.4764709999999999</v>
      </c>
      <c r="C15" s="217">
        <v>14.860562</v>
      </c>
      <c r="D15" s="217">
        <f t="shared" si="0"/>
        <v>-13.384091</v>
      </c>
      <c r="E15" s="247">
        <f>+B15/C15-1</f>
        <v>-0.90064500925335123</v>
      </c>
      <c r="I15" s="156"/>
    </row>
    <row r="16" spans="1:9">
      <c r="A16" s="166" t="s">
        <v>33</v>
      </c>
      <c r="B16" s="217">
        <f>+'9'!L17</f>
        <v>721.41451799999993</v>
      </c>
      <c r="C16" s="217">
        <v>699.75811499999998</v>
      </c>
      <c r="D16" s="217">
        <f t="shared" si="0"/>
        <v>21.656402999999955</v>
      </c>
      <c r="E16" s="247">
        <f t="shared" si="1"/>
        <v>3.0948412795470004E-2</v>
      </c>
    </row>
    <row r="17" spans="1:5">
      <c r="A17" s="166" t="s">
        <v>32</v>
      </c>
      <c r="B17" s="217">
        <f>+'9'!L18</f>
        <v>948.12634600000013</v>
      </c>
      <c r="C17" s="217">
        <v>1038.5827870000001</v>
      </c>
      <c r="D17" s="217">
        <f t="shared" si="0"/>
        <v>-90.456440999999927</v>
      </c>
      <c r="E17" s="247">
        <f t="shared" si="1"/>
        <v>-8.7096033298691644E-2</v>
      </c>
    </row>
    <row r="18" spans="1:5">
      <c r="A18" s="166" t="s">
        <v>3</v>
      </c>
      <c r="B18" s="217">
        <f>+'9'!L19</f>
        <v>0</v>
      </c>
      <c r="C18" s="217">
        <v>0</v>
      </c>
      <c r="D18" s="217">
        <f t="shared" si="0"/>
        <v>0</v>
      </c>
      <c r="E18" s="247">
        <v>0</v>
      </c>
    </row>
    <row r="19" spans="1:5">
      <c r="A19" s="166" t="s">
        <v>31</v>
      </c>
      <c r="B19" s="217">
        <f>+'9'!L20</f>
        <v>5.3013909999999989</v>
      </c>
      <c r="C19" s="217">
        <v>3.6378960000000005</v>
      </c>
      <c r="D19" s="217">
        <f t="shared" si="0"/>
        <v>1.6634949999999984</v>
      </c>
      <c r="E19" s="247">
        <f t="shared" si="1"/>
        <v>0.45726843208271983</v>
      </c>
    </row>
    <row r="20" spans="1:5">
      <c r="A20" s="166" t="s">
        <v>30</v>
      </c>
      <c r="B20" s="217">
        <f>+'9'!L21</f>
        <v>1526.0203340000007</v>
      </c>
      <c r="C20" s="217">
        <v>1447.9323049999991</v>
      </c>
      <c r="D20" s="217">
        <f t="shared" si="0"/>
        <v>78.088029000001598</v>
      </c>
      <c r="E20" s="247">
        <f t="shared" si="1"/>
        <v>5.3930718121522725E-2</v>
      </c>
    </row>
    <row r="21" spans="1:5" s="164" customFormat="1" ht="10.199999999999999">
      <c r="E21" s="163"/>
    </row>
    <row r="23" spans="1:5">
      <c r="B23" s="155"/>
    </row>
  </sheetData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1856E-3896-43B4-932C-7BF58042E86D}">
  <sheetPr>
    <tabColor theme="3" tint="0.39997558519241921"/>
  </sheetPr>
  <dimension ref="A1:D49"/>
  <sheetViews>
    <sheetView showGridLines="0" zoomScaleNormal="100" zoomScaleSheetLayoutView="100" workbookViewId="0">
      <selection activeCell="B49" sqref="B49"/>
    </sheetView>
  </sheetViews>
  <sheetFormatPr defaultColWidth="9.109375" defaultRowHeight="13.8"/>
  <cols>
    <col min="1" max="1" width="56.44140625" style="296" customWidth="1"/>
    <col min="2" max="4" width="12.6640625" style="296" customWidth="1"/>
    <col min="5" max="16384" width="9.109375" style="296"/>
  </cols>
  <sheetData>
    <row r="1" spans="1:4" ht="21">
      <c r="A1" s="295" t="s">
        <v>334</v>
      </c>
      <c r="D1" s="297"/>
    </row>
    <row r="2" spans="1:4">
      <c r="C2" s="374" t="s">
        <v>169</v>
      </c>
      <c r="D2" s="374"/>
    </row>
    <row r="3" spans="1:4">
      <c r="A3" s="298" t="s">
        <v>301</v>
      </c>
      <c r="B3" s="299">
        <f>+'10.1'!C13</f>
        <v>25920.206093999997</v>
      </c>
      <c r="C3" s="299">
        <f>+'10.1'!C14</f>
        <v>487.26056699999754</v>
      </c>
      <c r="D3" s="300">
        <f>+'10.1'!C15</f>
        <v>1.9158636835152041E-2</v>
      </c>
    </row>
    <row r="4" spans="1:4">
      <c r="A4" s="301" t="str">
        <f>+'5.4'!B4</f>
        <v>Duben</v>
      </c>
      <c r="B4" s="302">
        <f>INDEX('3'!$B$6:$M$6,,MATCH('2'!A4,'3'!$B$4:$M$4,0))</f>
        <v>10089.911472</v>
      </c>
      <c r="C4" s="302">
        <f>+'10.2'!E13</f>
        <v>-218.87121699999807</v>
      </c>
      <c r="D4" s="303">
        <f>+'10.2'!E14</f>
        <v>-2.1231528843220736E-2</v>
      </c>
    </row>
    <row r="5" spans="1:4">
      <c r="A5" s="301" t="str">
        <f>+'5.4'!C4</f>
        <v>Květen</v>
      </c>
      <c r="B5" s="302">
        <f>INDEX('3'!$B$6:$M$6,,MATCH('2'!A5,'3'!$B$4:$M$4,0))</f>
        <v>9038.2490699999998</v>
      </c>
      <c r="C5" s="302">
        <f>+'10.2'!F13</f>
        <v>934.23359699999855</v>
      </c>
      <c r="D5" s="303">
        <f>+'10.2'!F14</f>
        <v>0.11528033233803259</v>
      </c>
    </row>
    <row r="6" spans="1:4">
      <c r="A6" s="301" t="str">
        <f>+'5.4'!D4</f>
        <v>Červen</v>
      </c>
      <c r="B6" s="302">
        <f>INDEX('3'!$B$6:$M$6,,MATCH('2'!A6,'3'!$B$4:$M$4,0))</f>
        <v>6792.0455519999996</v>
      </c>
      <c r="C6" s="302">
        <f>+'10.2'!G13</f>
        <v>-228.10181300000204</v>
      </c>
      <c r="D6" s="303">
        <f>+'10.2'!G14</f>
        <v>-3.2492453668029518E-2</v>
      </c>
    </row>
    <row r="7" spans="1:4" ht="7.5" customHeight="1">
      <c r="B7" s="302"/>
    </row>
    <row r="8" spans="1:4">
      <c r="A8" s="301" t="s">
        <v>295</v>
      </c>
      <c r="B8" s="302"/>
    </row>
    <row r="9" spans="1:4">
      <c r="A9" s="301" t="s">
        <v>40</v>
      </c>
      <c r="B9" s="302">
        <f>+VLOOKUP(A9,'10.3'!$A$5:$B$20,2,FALSE)</f>
        <v>6559.0679809999992</v>
      </c>
      <c r="C9" s="302">
        <f>+VLOOKUP(A9,'10.3'!$A$4:$E$20,4,FALSE)</f>
        <v>821.35893999999826</v>
      </c>
      <c r="D9" s="303">
        <f>+VLOOKUP(A9,'10.3'!$A$4:$E$20,5,FALSE)</f>
        <v>0.14315102667821011</v>
      </c>
    </row>
    <row r="10" spans="1:4">
      <c r="A10" s="301" t="s">
        <v>38</v>
      </c>
      <c r="B10" s="302">
        <f>+VLOOKUP(A10,'10.3'!$A$5:$B$20,2,FALSE)</f>
        <v>1163.618504</v>
      </c>
      <c r="C10" s="302">
        <f>+VLOOKUP(A10,'10.3'!$A$4:$E$20,4,FALSE)</f>
        <v>-131.6254399999998</v>
      </c>
      <c r="D10" s="303">
        <f>+VLOOKUP(A10,'10.3'!$A$4:$E$20,5,FALSE)</f>
        <v>-0.1016221234692759</v>
      </c>
    </row>
    <row r="11" spans="1:4">
      <c r="A11" s="301" t="s">
        <v>37</v>
      </c>
      <c r="B11" s="302">
        <f>+VLOOKUP(A11,'10.3'!$A$5:$B$20,2,FALSE)</f>
        <v>7957.4544340000011</v>
      </c>
      <c r="C11" s="302">
        <f>+VLOOKUP(A11,'10.3'!$A$4:$E$20,4,FALSE)</f>
        <v>-256.17864499999996</v>
      </c>
      <c r="D11" s="303">
        <f>+VLOOKUP(A11,'10.3'!$A$4:$E$20,5,FALSE)</f>
        <v>-3.1189443518602977E-2</v>
      </c>
    </row>
    <row r="12" spans="1:4">
      <c r="A12" s="301" t="s">
        <v>30</v>
      </c>
      <c r="B12" s="302">
        <f>+VLOOKUP(A12,'10.3'!$A$5:$B$20,2,FALSE)</f>
        <v>4455.1521559999983</v>
      </c>
      <c r="C12" s="302">
        <f>+VLOOKUP(A12,'10.3'!$A$4:$E$20,4,FALSE)</f>
        <v>188.64061508533268</v>
      </c>
      <c r="D12" s="303">
        <f>+VLOOKUP(A12,'10.3'!$A$4:$E$20,5,FALSE)</f>
        <v>4.4214251684618899E-2</v>
      </c>
    </row>
    <row r="13" spans="1:4" ht="7.5" customHeight="1">
      <c r="A13" s="301"/>
      <c r="B13" s="302"/>
      <c r="C13" s="302"/>
      <c r="D13" s="304"/>
    </row>
    <row r="14" spans="1:4">
      <c r="A14" s="301" t="s">
        <v>296</v>
      </c>
      <c r="B14" s="302"/>
      <c r="C14" s="302"/>
      <c r="D14" s="304"/>
    </row>
    <row r="15" spans="1:4">
      <c r="A15" s="301" t="s">
        <v>104</v>
      </c>
      <c r="B15" s="302">
        <f>+VLOOKUP(A15,'10.3'!$A$25:$B$38,2,FALSE)</f>
        <v>4857.2937839999986</v>
      </c>
      <c r="C15" s="302">
        <f>+VLOOKUP(A15,'10.3'!$A$24:$E$38,4,FALSE)</f>
        <v>90.155180999999175</v>
      </c>
      <c r="D15" s="303">
        <f>+VLOOKUP(A15,'10.3'!$A$24:$E$38,5,FALSE)</f>
        <v>1.8911801923120919E-2</v>
      </c>
    </row>
    <row r="16" spans="1:4">
      <c r="A16" s="301" t="s">
        <v>108</v>
      </c>
      <c r="B16" s="302">
        <f>+VLOOKUP(A16,'10.3'!$A$25:$B$38,2,FALSE)</f>
        <v>3962.3029539999989</v>
      </c>
      <c r="C16" s="302">
        <f>+VLOOKUP(A16,'10.3'!$A$24:$E$38,4,FALSE)</f>
        <v>-38.451323000002958</v>
      </c>
      <c r="D16" s="303">
        <f>+VLOOKUP(A16,'10.3'!$A$24:$E$38,5,FALSE)</f>
        <v>-9.6110184074679195E-3</v>
      </c>
    </row>
    <row r="17" spans="1:4">
      <c r="A17" s="301" t="s">
        <v>109</v>
      </c>
      <c r="B17" s="302">
        <f>+VLOOKUP(A17,'10.3'!$A$25:$B$38,2,FALSE)</f>
        <v>6669.6867110000012</v>
      </c>
      <c r="C17" s="302">
        <f>+VLOOKUP(A17,'10.3'!$A$24:$E$38,4,FALSE)</f>
        <v>382.36211800000183</v>
      </c>
      <c r="D17" s="303">
        <f>+VLOOKUP(A17,'10.3'!$A$24:$E$38,5,FALSE)</f>
        <v>6.081475711079154E-2</v>
      </c>
    </row>
    <row r="18" spans="1:4">
      <c r="A18" s="301"/>
      <c r="B18" s="302"/>
      <c r="C18" s="302"/>
      <c r="D18" s="304"/>
    </row>
    <row r="19" spans="1:4" ht="7.5" customHeight="1">
      <c r="B19" s="302"/>
    </row>
    <row r="20" spans="1:4">
      <c r="A20" s="298" t="s">
        <v>302</v>
      </c>
      <c r="B20" s="305">
        <f>+'10.1'!C24</f>
        <v>12433.596289000001</v>
      </c>
      <c r="C20" s="305">
        <f>+'10.1'!C25</f>
        <v>718.73783600000024</v>
      </c>
      <c r="D20" s="306">
        <f>+'10.1'!C26</f>
        <v>6.1352669251922731E-2</v>
      </c>
    </row>
    <row r="21" spans="1:4">
      <c r="A21" s="301" t="str">
        <f>+'5.4'!B4</f>
        <v>Duben</v>
      </c>
      <c r="B21" s="302">
        <f>+'10.2'!B23</f>
        <v>11330.616297999997</v>
      </c>
      <c r="C21" s="302">
        <f>+'10.2'!E24</f>
        <v>-149.92763799999921</v>
      </c>
      <c r="D21" s="303">
        <f>+'10.2'!E25</f>
        <v>-2.7206703740148261E-2</v>
      </c>
    </row>
    <row r="22" spans="1:4">
      <c r="A22" s="301" t="str">
        <f>+'5.4'!C4</f>
        <v>Květen</v>
      </c>
      <c r="B22" s="302">
        <f>+'10.2'!C23</f>
        <v>10391.111598999998</v>
      </c>
      <c r="C22" s="302">
        <f>+'10.2'!F24</f>
        <v>946.53438999999753</v>
      </c>
      <c r="D22" s="303">
        <f>+'10.2'!F25</f>
        <v>0.27324838879506946</v>
      </c>
    </row>
    <row r="23" spans="1:4">
      <c r="A23" s="301" t="str">
        <f>+'5.4'!D4</f>
        <v>Červen</v>
      </c>
      <c r="B23" s="302">
        <f>+'10.2'!D23</f>
        <v>8252.0693419999989</v>
      </c>
      <c r="C23" s="302">
        <f>+'10.2'!G24</f>
        <v>-77.868915999999444</v>
      </c>
      <c r="D23" s="303">
        <f>+'10.2'!G25</f>
        <v>-2.8417612599927002E-2</v>
      </c>
    </row>
    <row r="24" spans="1:4" ht="7.5" customHeight="1"/>
    <row r="25" spans="1:4">
      <c r="A25" s="301" t="s">
        <v>297</v>
      </c>
    </row>
    <row r="26" spans="1:4">
      <c r="A26" s="301" t="s">
        <v>40</v>
      </c>
      <c r="B26" s="302">
        <f>+VLOOKUP(A26,'10.3'!$G$5:$H$20,2,FALSE)</f>
        <v>2000.059109</v>
      </c>
      <c r="C26" s="307">
        <f>+VLOOKUP(A26,'10.3'!$G$4:$K$20,4,FALSE)</f>
        <v>457.58558800000014</v>
      </c>
      <c r="D26" s="303">
        <f>+VLOOKUP(A26,'10.3'!$G$4:$K$20,5,FALSE)</f>
        <v>0.29665701340749306</v>
      </c>
    </row>
    <row r="27" spans="1:4">
      <c r="A27" s="301" t="s">
        <v>38</v>
      </c>
      <c r="B27" s="302">
        <f>+VLOOKUP(A27,'10.3'!$G$5:$H$20,2,FALSE)</f>
        <v>696.37740999999994</v>
      </c>
      <c r="C27" s="307">
        <f>+VLOOKUP(A27,'10.3'!$G$4:$K$20,4,FALSE)</f>
        <v>29.231833999999935</v>
      </c>
      <c r="D27" s="303">
        <f>+VLOOKUP(A27,'10.3'!$G$4:$K$20,5,FALSE)</f>
        <v>4.3816274965450708E-2</v>
      </c>
    </row>
    <row r="28" spans="1:4">
      <c r="A28" s="301" t="s">
        <v>37</v>
      </c>
      <c r="B28" s="302">
        <f>+VLOOKUP(A28,'10.3'!$G$5:$H$20,2,FALSE)</f>
        <v>4764.5334120000007</v>
      </c>
      <c r="C28" s="307">
        <f>+VLOOKUP(A28,'10.3'!$G$4:$K$20,4,FALSE)</f>
        <v>76.070237000000816</v>
      </c>
      <c r="D28" s="303">
        <f>+VLOOKUP(A28,'10.3'!$G$4:$K$20,5,FALSE)</f>
        <v>1.6224983360352496E-2</v>
      </c>
    </row>
    <row r="29" spans="1:4">
      <c r="A29" s="301" t="s">
        <v>30</v>
      </c>
      <c r="B29" s="302">
        <f>+VLOOKUP(A29,'10.3'!$G$5:$H$20,2,FALSE)</f>
        <v>3037.3135100000004</v>
      </c>
      <c r="C29" s="307">
        <f>+VLOOKUP(A29,'10.3'!$G$4:$K$20,4,FALSE)</f>
        <v>84.572030085333608</v>
      </c>
      <c r="D29" s="303">
        <f>+VLOOKUP(A29,'10.3'!$G$4:$K$20,5,FALSE)</f>
        <v>2.8641867451185687E-2</v>
      </c>
    </row>
    <row r="30" spans="1:4" ht="7.5" customHeight="1"/>
    <row r="31" spans="1:4">
      <c r="A31" s="301" t="s">
        <v>298</v>
      </c>
    </row>
    <row r="32" spans="1:4">
      <c r="A32" s="301" t="s">
        <v>104</v>
      </c>
      <c r="B32" s="302">
        <f>+VLOOKUP(A32,'10.3'!$G$25:$H$38,2,FALSE)</f>
        <v>1652.2329799999995</v>
      </c>
      <c r="C32" s="307">
        <f>+VLOOKUP(A32,'10.3'!$G$24:$K$38,4,FALSE)</f>
        <v>177.02617599999962</v>
      </c>
      <c r="D32" s="303">
        <f>+VLOOKUP(A32,'10.3'!$G$24:$K$38,5,FALSE)</f>
        <v>0.12000092157926323</v>
      </c>
    </row>
    <row r="33" spans="1:4">
      <c r="A33" s="301" t="s">
        <v>108</v>
      </c>
      <c r="B33" s="302">
        <f>+VLOOKUP(A33,'10.3'!$G$25:$H$38,2,FALSE)</f>
        <v>2889.7415709999996</v>
      </c>
      <c r="C33" s="307">
        <f>+VLOOKUP(A33,'10.3'!$G$24:$K$38,4,FALSE)</f>
        <v>106.45904399999881</v>
      </c>
      <c r="D33" s="303">
        <f>+VLOOKUP(A33,'10.3'!$G$24:$K$38,5,FALSE)</f>
        <v>3.8249456520228708E-2</v>
      </c>
    </row>
    <row r="34" spans="1:4">
      <c r="A34" s="301" t="s">
        <v>109</v>
      </c>
      <c r="B34" s="302">
        <f>+VLOOKUP(A34,'10.3'!$G$25:$H$38,2,FALSE)</f>
        <v>2068.0707780000002</v>
      </c>
      <c r="C34" s="307">
        <f>+VLOOKUP(A34,'10.3'!$G$24:$K$38,4,FALSE)</f>
        <v>28.382073000000219</v>
      </c>
      <c r="D34" s="303">
        <f>+VLOOKUP(A34,'10.3'!$G$24:$K$38,5,FALSE)</f>
        <v>1.3914904235350134E-2</v>
      </c>
    </row>
    <row r="35" spans="1:4" ht="7.5" customHeight="1"/>
    <row r="36" spans="1:4" ht="16.2">
      <c r="A36" s="308" t="s">
        <v>303</v>
      </c>
      <c r="B36" s="305">
        <f>+'6'!G6</f>
        <v>38277.804009999993</v>
      </c>
    </row>
    <row r="37" spans="1:4" ht="7.5" customHeight="1"/>
    <row r="38" spans="1:4">
      <c r="A38" s="298" t="s">
        <v>304</v>
      </c>
    </row>
    <row r="39" spans="1:4">
      <c r="A39" s="301" t="s">
        <v>26</v>
      </c>
      <c r="B39" s="302">
        <f>+'10.4'!C11</f>
        <v>2770.2019660000014</v>
      </c>
      <c r="C39" s="302">
        <f>+'10.4'!C12</f>
        <v>-277.01677699999891</v>
      </c>
      <c r="D39" s="303">
        <f>+'10.4'!C13</f>
        <v>-9.0908070723952905E-2</v>
      </c>
    </row>
    <row r="40" spans="1:4">
      <c r="A40" s="301" t="s">
        <v>25</v>
      </c>
      <c r="B40" s="302">
        <f>+'10.4'!C24</f>
        <v>4676.340979999999</v>
      </c>
      <c r="C40" s="302">
        <f>+'10.4'!C25</f>
        <v>501.31333699999868</v>
      </c>
      <c r="D40" s="303">
        <f>+'10.4'!C26</f>
        <v>0.12007425575744832</v>
      </c>
    </row>
    <row r="41" spans="1:4">
      <c r="A41" s="301" t="s">
        <v>5</v>
      </c>
      <c r="B41" s="302">
        <f>+'10.4'!C37</f>
        <v>2403.387239000001</v>
      </c>
      <c r="C41" s="302">
        <f>+'10.4'!C38</f>
        <v>320.80286300000262</v>
      </c>
      <c r="D41" s="303">
        <f>+'10.4'!C39</f>
        <v>0.15404075181633978</v>
      </c>
    </row>
    <row r="42" spans="1:4" ht="7.5" customHeight="1"/>
    <row r="43" spans="1:4">
      <c r="A43" s="298" t="s">
        <v>305</v>
      </c>
      <c r="B43" s="305">
        <f>+'10.5'!B4</f>
        <v>16013.903034000003</v>
      </c>
      <c r="C43" s="305">
        <f>+'10.5'!D4</f>
        <v>945.65120000000388</v>
      </c>
      <c r="D43" s="306">
        <f>+'10.5'!E4</f>
        <v>6.2757857408928919E-2</v>
      </c>
    </row>
    <row r="44" spans="1:4" ht="7.5" customHeight="1"/>
    <row r="45" spans="1:4">
      <c r="A45" s="301" t="s">
        <v>299</v>
      </c>
    </row>
    <row r="46" spans="1:4">
      <c r="A46" s="301" t="s">
        <v>40</v>
      </c>
      <c r="B46" s="302">
        <f>+'9'!L6</f>
        <v>4943.4250060000004</v>
      </c>
      <c r="C46" s="302">
        <f>+VLOOKUP(A46,'10.5'!$A$4:$E$20,4,FALSE)</f>
        <v>748.91037100000085</v>
      </c>
      <c r="D46" s="303">
        <f>+VLOOKUP(A46,'10.5'!$A$4:$E$20,5,FALSE)</f>
        <v>0.17854518011474307</v>
      </c>
    </row>
    <row r="47" spans="1:4">
      <c r="A47" s="301" t="s">
        <v>38</v>
      </c>
      <c r="B47" s="302">
        <f>+'9'!L8</f>
        <v>795.80951800000003</v>
      </c>
      <c r="C47" s="302">
        <f>+VLOOKUP(A47,'10.5'!$A$4:$E$20,4,FALSE)</f>
        <v>5.0695210000001225</v>
      </c>
      <c r="D47" s="303">
        <f>+VLOOKUP(A47,'10.5'!$A$4:$E$20,5,FALSE)</f>
        <v>6.4111098707961833E-3</v>
      </c>
    </row>
    <row r="48" spans="1:4">
      <c r="A48" s="301" t="s">
        <v>37</v>
      </c>
      <c r="B48" s="302">
        <f>+'9'!L12</f>
        <v>6451.1856150000003</v>
      </c>
      <c r="C48" s="302">
        <f>+VLOOKUP(A48,'10.5'!$A$4:$E$20,4,FALSE)</f>
        <v>171.84495900000002</v>
      </c>
      <c r="D48" s="303">
        <f>+VLOOKUP(A48,'10.5'!$A$4:$E$20,5,FALSE)</f>
        <v>2.7366720236112529E-2</v>
      </c>
    </row>
    <row r="49" spans="1:4">
      <c r="A49" s="301" t="s">
        <v>30</v>
      </c>
      <c r="B49" s="302">
        <f>+'9'!L21</f>
        <v>1526.0203340000007</v>
      </c>
      <c r="C49" s="302">
        <f>+VLOOKUP(A49,'10.5'!$A$4:$E$20,4,FALSE)</f>
        <v>78.088029000001598</v>
      </c>
      <c r="D49" s="303">
        <f>+VLOOKUP(A49,'10.5'!$A$4:$E$20,5,FALSE)</f>
        <v>5.3930718121522725E-2</v>
      </c>
    </row>
  </sheetData>
  <mergeCells count="1">
    <mergeCell ref="C2:D2"/>
  </mergeCells>
  <pageMargins left="0.31496062992125984" right="0.31496062992125984" top="0.35433070866141736" bottom="0.35433070866141736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FE83-9C4F-4A86-A6EA-ECEE6AD6380B}">
  <sheetPr>
    <tabColor rgb="FF92D050"/>
  </sheetPr>
  <dimension ref="A25:F58"/>
  <sheetViews>
    <sheetView showGridLines="0" zoomScaleNormal="100" workbookViewId="0">
      <selection activeCell="J61" sqref="J61"/>
    </sheetView>
  </sheetViews>
  <sheetFormatPr defaultRowHeight="13.2"/>
  <sheetData>
    <row r="25" spans="6:6">
      <c r="F25" s="210"/>
    </row>
    <row r="26" spans="6:6">
      <c r="F26" s="210"/>
    </row>
    <row r="27" spans="6:6">
      <c r="F27" s="210"/>
    </row>
    <row r="28" spans="6:6">
      <c r="F28" s="210"/>
    </row>
    <row r="47" spans="1:6" ht="13.8">
      <c r="A47" s="329" t="s">
        <v>246</v>
      </c>
      <c r="B47" s="330"/>
      <c r="C47" s="330"/>
      <c r="D47" s="330"/>
      <c r="E47" s="330"/>
      <c r="F47" s="330"/>
    </row>
    <row r="48" spans="1:6" ht="13.8">
      <c r="A48" s="365" t="s">
        <v>311</v>
      </c>
      <c r="B48" s="331"/>
      <c r="C48" s="331"/>
      <c r="D48" s="330"/>
      <c r="E48" s="330"/>
      <c r="F48" s="330"/>
    </row>
    <row r="49" spans="1:6">
      <c r="A49" s="330"/>
      <c r="B49" s="330"/>
      <c r="C49" s="330"/>
      <c r="D49" s="330"/>
      <c r="E49" s="330"/>
      <c r="F49" s="330"/>
    </row>
    <row r="50" spans="1:6" ht="13.8">
      <c r="A50" s="332" t="s">
        <v>306</v>
      </c>
      <c r="B50" s="334" t="s">
        <v>337</v>
      </c>
      <c r="C50" s="330"/>
      <c r="D50" s="330"/>
      <c r="E50" s="330"/>
      <c r="F50" s="330"/>
    </row>
    <row r="51" spans="1:6">
      <c r="A51" s="330"/>
      <c r="B51" s="330"/>
      <c r="C51" s="330"/>
      <c r="D51" s="330"/>
      <c r="E51" s="330"/>
      <c r="F51" s="330"/>
    </row>
    <row r="52" spans="1:6">
      <c r="A52" s="330"/>
      <c r="B52" s="330"/>
      <c r="C52" s="330"/>
      <c r="D52" s="330"/>
      <c r="E52" s="330"/>
      <c r="F52" s="330"/>
    </row>
    <row r="53" spans="1:6">
      <c r="A53" s="330"/>
      <c r="B53" s="330"/>
      <c r="C53" s="330"/>
      <c r="D53" s="330"/>
      <c r="E53" s="330"/>
      <c r="F53" s="330"/>
    </row>
    <row r="54" spans="1:6">
      <c r="A54" s="330"/>
      <c r="B54" s="330"/>
      <c r="C54" s="330"/>
      <c r="D54" s="330"/>
      <c r="E54" s="330"/>
      <c r="F54" s="330"/>
    </row>
    <row r="55" spans="1:6">
      <c r="A55" s="330"/>
      <c r="B55" s="330"/>
      <c r="C55" s="330"/>
      <c r="D55" s="330"/>
      <c r="E55" s="330"/>
      <c r="F55" s="330"/>
    </row>
    <row r="56" spans="1:6">
      <c r="A56" s="330"/>
      <c r="B56" s="330"/>
      <c r="C56" s="330"/>
      <c r="D56" s="330"/>
      <c r="E56" s="330"/>
      <c r="F56" s="330"/>
    </row>
    <row r="57" spans="1:6">
      <c r="A57" s="330"/>
      <c r="B57" s="330"/>
      <c r="C57" s="330"/>
      <c r="D57" s="330"/>
      <c r="E57" s="330"/>
      <c r="F57" s="330"/>
    </row>
    <row r="58" spans="1:6">
      <c r="A58" s="330"/>
      <c r="B58" s="330"/>
      <c r="C58" s="330"/>
      <c r="D58" s="330"/>
      <c r="E58" s="330"/>
      <c r="F58" s="33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R44"/>
  <sheetViews>
    <sheetView showGridLines="0" zoomScaleNormal="100" zoomScaleSheetLayoutView="100" workbookViewId="0">
      <selection activeCell="F46" sqref="F46"/>
    </sheetView>
  </sheetViews>
  <sheetFormatPr defaultColWidth="9.109375" defaultRowHeight="11.4"/>
  <cols>
    <col min="1" max="1" width="31.109375" style="66" customWidth="1"/>
    <col min="2" max="13" width="8.5546875" style="66" customWidth="1"/>
    <col min="14" max="14" width="10.109375" style="66" customWidth="1"/>
    <col min="15" max="15" width="8.44140625" style="66" customWidth="1"/>
    <col min="16" max="16" width="11.44140625" style="66" bestFit="1" customWidth="1"/>
    <col min="17" max="17" width="9.5546875" style="66" bestFit="1" customWidth="1"/>
    <col min="18" max="16384" width="9.109375" style="66"/>
  </cols>
  <sheetData>
    <row r="1" spans="1:18" s="76" customFormat="1" ht="21">
      <c r="A1" s="174" t="s">
        <v>239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238" t="s">
        <v>310</v>
      </c>
    </row>
    <row r="2" spans="1:18" ht="6" customHeight="1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3" spans="1:18" ht="12">
      <c r="A3" s="380">
        <v>2025</v>
      </c>
      <c r="B3" s="381" t="s">
        <v>42</v>
      </c>
      <c r="C3" s="382"/>
      <c r="D3" s="383"/>
      <c r="E3" s="381" t="s">
        <v>43</v>
      </c>
      <c r="F3" s="382"/>
      <c r="G3" s="383"/>
      <c r="H3" s="382" t="s">
        <v>44</v>
      </c>
      <c r="I3" s="382"/>
      <c r="J3" s="382"/>
      <c r="K3" s="381" t="s">
        <v>45</v>
      </c>
      <c r="L3" s="382"/>
      <c r="M3" s="383"/>
      <c r="N3" s="387" t="s">
        <v>7</v>
      </c>
      <c r="Q3" s="125"/>
      <c r="R3" s="125"/>
    </row>
    <row r="4" spans="1:18" ht="12">
      <c r="A4" s="380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193" t="s">
        <v>14</v>
      </c>
      <c r="I4" s="193" t="s">
        <v>15</v>
      </c>
      <c r="J4" s="193" t="s">
        <v>16</v>
      </c>
      <c r="K4" s="274" t="s">
        <v>17</v>
      </c>
      <c r="L4" s="264" t="s">
        <v>18</v>
      </c>
      <c r="M4" s="275" t="s">
        <v>19</v>
      </c>
      <c r="N4" s="387"/>
    </row>
    <row r="5" spans="1:18" s="79" customFormat="1">
      <c r="A5" s="376" t="s">
        <v>59</v>
      </c>
      <c r="B5" s="377">
        <f>SUM(B6:D6)</f>
        <v>47646.800563999997</v>
      </c>
      <c r="C5" s="378"/>
      <c r="D5" s="379"/>
      <c r="E5" s="377">
        <f>SUM(E6:G6)</f>
        <v>25920.206093999997</v>
      </c>
      <c r="F5" s="378"/>
      <c r="G5" s="379"/>
      <c r="H5" s="385">
        <f>SUM(H6:J6)</f>
        <v>0</v>
      </c>
      <c r="I5" s="385"/>
      <c r="J5" s="385"/>
      <c r="K5" s="384">
        <f>SUM(K6:M6)</f>
        <v>0</v>
      </c>
      <c r="L5" s="385"/>
      <c r="M5" s="386"/>
      <c r="N5" s="375">
        <f>SUM(B6:M6)</f>
        <v>73567.006657999998</v>
      </c>
      <c r="Q5" s="123"/>
      <c r="R5" s="123"/>
    </row>
    <row r="6" spans="1:18" s="79" customFormat="1">
      <c r="A6" s="376"/>
      <c r="B6" s="276">
        <v>17746.176018999995</v>
      </c>
      <c r="C6" s="263">
        <v>16038.688661999999</v>
      </c>
      <c r="D6" s="277">
        <v>13861.935883000006</v>
      </c>
      <c r="E6" s="292">
        <v>10089.911472</v>
      </c>
      <c r="F6" s="290">
        <v>9038.2490699999998</v>
      </c>
      <c r="G6" s="277">
        <v>6792.0455519999996</v>
      </c>
      <c r="H6" s="353">
        <v>0</v>
      </c>
      <c r="I6" s="353">
        <v>0</v>
      </c>
      <c r="J6" s="353">
        <v>0</v>
      </c>
      <c r="K6" s="352">
        <v>0</v>
      </c>
      <c r="L6" s="353">
        <v>0</v>
      </c>
      <c r="M6" s="354">
        <v>0</v>
      </c>
      <c r="N6" s="375"/>
    </row>
    <row r="7" spans="1:18" ht="12.75" customHeight="1">
      <c r="A7" s="376" t="s">
        <v>71</v>
      </c>
      <c r="B7" s="377">
        <f>SUM(B8:D8)</f>
        <v>2710.2280159999991</v>
      </c>
      <c r="C7" s="378"/>
      <c r="D7" s="379"/>
      <c r="E7" s="377">
        <f>SUM(E8:G8)</f>
        <v>1777.6433719999995</v>
      </c>
      <c r="F7" s="378"/>
      <c r="G7" s="379"/>
      <c r="H7" s="385">
        <f>SUM(H8:J8)</f>
        <v>0</v>
      </c>
      <c r="I7" s="385"/>
      <c r="J7" s="385"/>
      <c r="K7" s="384">
        <f>SUM(K8:M8)</f>
        <v>0</v>
      </c>
      <c r="L7" s="385"/>
      <c r="M7" s="386"/>
      <c r="N7" s="375">
        <f>SUM(B8:M8)</f>
        <v>4487.8713879999987</v>
      </c>
      <c r="P7" s="157"/>
    </row>
    <row r="8" spans="1:18" s="79" customFormat="1" ht="12.75" customHeight="1">
      <c r="A8" s="376"/>
      <c r="B8" s="276">
        <v>956.09392599999956</v>
      </c>
      <c r="C8" s="263">
        <v>869.70403200000044</v>
      </c>
      <c r="D8" s="277">
        <v>884.43005799999912</v>
      </c>
      <c r="E8" s="292">
        <v>624.2680720000003</v>
      </c>
      <c r="F8" s="290">
        <v>609.41587599999991</v>
      </c>
      <c r="G8" s="277">
        <v>543.95942399999933</v>
      </c>
      <c r="H8" s="353">
        <v>0</v>
      </c>
      <c r="I8" s="353">
        <v>0</v>
      </c>
      <c r="J8" s="353">
        <v>0</v>
      </c>
      <c r="K8" s="352">
        <v>0</v>
      </c>
      <c r="L8" s="353">
        <v>0</v>
      </c>
      <c r="M8" s="354">
        <v>0</v>
      </c>
      <c r="N8" s="375"/>
      <c r="P8" s="158"/>
    </row>
    <row r="9" spans="1:18" s="110" customFormat="1" ht="12" customHeight="1">
      <c r="A9" s="376" t="s">
        <v>91</v>
      </c>
      <c r="B9" s="377">
        <f>SUM(B10:D10)</f>
        <v>3402.6725810000016</v>
      </c>
      <c r="C9" s="378"/>
      <c r="D9" s="379"/>
      <c r="E9" s="377">
        <f>SUM(E10:G10)</f>
        <v>2633.5358600000004</v>
      </c>
      <c r="F9" s="378"/>
      <c r="G9" s="379"/>
      <c r="H9" s="385">
        <f>SUM(H10:J10)</f>
        <v>0</v>
      </c>
      <c r="I9" s="385"/>
      <c r="J9" s="385"/>
      <c r="K9" s="384">
        <f>SUM(K10:M10)</f>
        <v>0</v>
      </c>
      <c r="L9" s="385"/>
      <c r="M9" s="386"/>
      <c r="N9" s="375">
        <f>SUM(B10:M10)</f>
        <v>6036.2084410000025</v>
      </c>
      <c r="P9" s="157"/>
    </row>
    <row r="10" spans="1:18" s="110" customFormat="1" ht="12" customHeight="1">
      <c r="A10" s="376"/>
      <c r="B10" s="276">
        <v>1201.4034450000001</v>
      </c>
      <c r="C10" s="263">
        <v>1087.6945910000009</v>
      </c>
      <c r="D10" s="277">
        <v>1113.5745450000002</v>
      </c>
      <c r="E10" s="292">
        <v>939.33956999999987</v>
      </c>
      <c r="F10" s="290">
        <v>892.80858700000022</v>
      </c>
      <c r="G10" s="277">
        <v>801.38770300000022</v>
      </c>
      <c r="H10" s="353">
        <v>0</v>
      </c>
      <c r="I10" s="353">
        <v>0</v>
      </c>
      <c r="J10" s="353">
        <v>0</v>
      </c>
      <c r="K10" s="352">
        <v>0</v>
      </c>
      <c r="L10" s="353">
        <v>0</v>
      </c>
      <c r="M10" s="354">
        <v>0</v>
      </c>
      <c r="N10" s="375"/>
      <c r="P10" s="158"/>
    </row>
    <row r="11" spans="1:18" s="7" customFormat="1" ht="12" customHeight="1">
      <c r="A11" s="376" t="s">
        <v>180</v>
      </c>
      <c r="B11" s="377">
        <f>SUM(B12:D12)</f>
        <v>11496.584787000003</v>
      </c>
      <c r="C11" s="378"/>
      <c r="D11" s="379"/>
      <c r="E11" s="377">
        <f>SUM(E12:G12)</f>
        <v>9022.1317690000033</v>
      </c>
      <c r="F11" s="378"/>
      <c r="G11" s="379"/>
      <c r="H11" s="385">
        <f>SUM(H12:J12)</f>
        <v>0</v>
      </c>
      <c r="I11" s="385"/>
      <c r="J11" s="385"/>
      <c r="K11" s="384">
        <f>SUM(K12:M12)</f>
        <v>0</v>
      </c>
      <c r="L11" s="385"/>
      <c r="M11" s="386"/>
      <c r="N11" s="375">
        <f>SUM(B12:M12)</f>
        <v>20518.716556000007</v>
      </c>
      <c r="P11" s="157"/>
      <c r="Q11" s="124"/>
      <c r="R11" s="124"/>
    </row>
    <row r="12" spans="1:18" s="110" customFormat="1" ht="12" customHeight="1">
      <c r="A12" s="376"/>
      <c r="B12" s="276">
        <v>4239.0462989999987</v>
      </c>
      <c r="C12" s="263">
        <v>3659.3968720000007</v>
      </c>
      <c r="D12" s="277">
        <v>3598.141616000004</v>
      </c>
      <c r="E12" s="292">
        <v>3149.0739220000005</v>
      </c>
      <c r="F12" s="290">
        <v>3108.4026810000018</v>
      </c>
      <c r="G12" s="277">
        <v>2764.6551659999996</v>
      </c>
      <c r="H12" s="353">
        <v>0</v>
      </c>
      <c r="I12" s="353">
        <v>0</v>
      </c>
      <c r="J12" s="353">
        <v>0</v>
      </c>
      <c r="K12" s="352">
        <v>0</v>
      </c>
      <c r="L12" s="353">
        <v>0</v>
      </c>
      <c r="M12" s="354">
        <v>0</v>
      </c>
      <c r="N12" s="375"/>
      <c r="P12" s="158"/>
    </row>
    <row r="13" spans="1:18" s="7" customFormat="1" ht="12" customHeight="1">
      <c r="A13" s="376" t="s">
        <v>116</v>
      </c>
      <c r="B13" s="377">
        <f>SUM(B14:D14)</f>
        <v>29973.797238999996</v>
      </c>
      <c r="C13" s="378"/>
      <c r="D13" s="379"/>
      <c r="E13" s="377">
        <f>SUM(E14:G14)</f>
        <v>12433.596289000001</v>
      </c>
      <c r="F13" s="378"/>
      <c r="G13" s="379"/>
      <c r="H13" s="385">
        <f>SUM(H14:J14)</f>
        <v>0</v>
      </c>
      <c r="I13" s="385"/>
      <c r="J13" s="385"/>
      <c r="K13" s="384">
        <f>SUM(K14:M14)</f>
        <v>0</v>
      </c>
      <c r="L13" s="385"/>
      <c r="M13" s="386"/>
      <c r="N13" s="375">
        <f>SUM(B14:M14)</f>
        <v>42407.393527999993</v>
      </c>
      <c r="P13" s="157"/>
      <c r="Q13" s="124"/>
      <c r="R13" s="124"/>
    </row>
    <row r="14" spans="1:18" s="110" customFormat="1" ht="12" customHeight="1">
      <c r="A14" s="376"/>
      <c r="B14" s="276">
        <v>11330.616297999997</v>
      </c>
      <c r="C14" s="263">
        <v>10391.111598999998</v>
      </c>
      <c r="D14" s="277">
        <v>8252.0693419999989</v>
      </c>
      <c r="E14" s="292">
        <v>5360.7597070000011</v>
      </c>
      <c r="F14" s="290">
        <v>4410.5416039999982</v>
      </c>
      <c r="G14" s="277">
        <v>2662.2949780000008</v>
      </c>
      <c r="H14" s="353">
        <v>0</v>
      </c>
      <c r="I14" s="353">
        <v>0</v>
      </c>
      <c r="J14" s="353">
        <v>0</v>
      </c>
      <c r="K14" s="352">
        <v>0</v>
      </c>
      <c r="L14" s="353">
        <v>0</v>
      </c>
      <c r="M14" s="354">
        <v>0</v>
      </c>
      <c r="N14" s="375"/>
      <c r="P14" s="129"/>
    </row>
    <row r="15" spans="1:18" s="110" customFormat="1" ht="12" customHeight="1">
      <c r="A15" s="376" t="s">
        <v>90</v>
      </c>
      <c r="B15" s="377">
        <f>SUM(B16:D16)</f>
        <v>63.517941000003702</v>
      </c>
      <c r="C15" s="378"/>
      <c r="D15" s="379"/>
      <c r="E15" s="377">
        <f>SUM(E16:G16)</f>
        <v>53.29880399999638</v>
      </c>
      <c r="F15" s="378"/>
      <c r="G15" s="379"/>
      <c r="H15" s="385">
        <f>SUM(H16:J16)</f>
        <v>0</v>
      </c>
      <c r="I15" s="385"/>
      <c r="J15" s="385"/>
      <c r="K15" s="384">
        <f>SUM(K16:M16)</f>
        <v>0</v>
      </c>
      <c r="L15" s="385"/>
      <c r="M15" s="386"/>
      <c r="N15" s="375">
        <f>SUM(B16:M16)</f>
        <v>116.81674500000008</v>
      </c>
      <c r="P15" s="121"/>
    </row>
    <row r="16" spans="1:18" s="110" customFormat="1" ht="12" customHeight="1">
      <c r="A16" s="376"/>
      <c r="B16" s="276">
        <v>19.016051000002335</v>
      </c>
      <c r="C16" s="263">
        <v>30.781567999998515</v>
      </c>
      <c r="D16" s="277">
        <v>13.720322000002852</v>
      </c>
      <c r="E16" s="292">
        <v>16.47020099999736</v>
      </c>
      <c r="F16" s="290">
        <v>17.080321999999796</v>
      </c>
      <c r="G16" s="277">
        <v>19.748280999999224</v>
      </c>
      <c r="H16" s="353">
        <v>0</v>
      </c>
      <c r="I16" s="353">
        <v>0</v>
      </c>
      <c r="J16" s="353">
        <v>0</v>
      </c>
      <c r="K16" s="352">
        <v>0</v>
      </c>
      <c r="L16" s="353">
        <v>0</v>
      </c>
      <c r="M16" s="354">
        <v>0</v>
      </c>
      <c r="N16" s="375"/>
      <c r="P16" s="129"/>
    </row>
    <row r="17" spans="1:14" s="77" customFormat="1" ht="10.199999999999999">
      <c r="A17" s="190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3"/>
    </row>
    <row r="18" spans="1:14">
      <c r="A18" s="112" t="str">
        <f>A5</f>
        <v>Výroba tepla brutto</v>
      </c>
      <c r="B18" s="113">
        <f t="shared" ref="B18:M18" si="0">B6</f>
        <v>17746.176018999995</v>
      </c>
      <c r="C18" s="113">
        <f t="shared" si="0"/>
        <v>16038.688661999999</v>
      </c>
      <c r="D18" s="113">
        <f t="shared" si="0"/>
        <v>13861.935883000006</v>
      </c>
      <c r="E18" s="113">
        <f t="shared" si="0"/>
        <v>10089.911472</v>
      </c>
      <c r="F18" s="113">
        <f t="shared" si="0"/>
        <v>9038.2490699999998</v>
      </c>
      <c r="G18" s="113">
        <f t="shared" si="0"/>
        <v>6792.0455519999996</v>
      </c>
      <c r="H18" s="113">
        <f t="shared" si="0"/>
        <v>0</v>
      </c>
      <c r="I18" s="113">
        <f t="shared" si="0"/>
        <v>0</v>
      </c>
      <c r="J18" s="113">
        <f t="shared" si="0"/>
        <v>0</v>
      </c>
      <c r="K18" s="113">
        <f t="shared" si="0"/>
        <v>0</v>
      </c>
      <c r="L18" s="113">
        <f t="shared" si="0"/>
        <v>0</v>
      </c>
      <c r="M18" s="113">
        <f t="shared" si="0"/>
        <v>0</v>
      </c>
    </row>
    <row r="19" spans="1:14">
      <c r="A19" s="10" t="str">
        <f>A7</f>
        <v xml:space="preserve">Technologická vlastní spotřeba tepla </v>
      </c>
      <c r="B19" s="25">
        <f t="shared" ref="B19:M19" si="1">-B8</f>
        <v>-956.09392599999956</v>
      </c>
      <c r="C19" s="25">
        <f t="shared" si="1"/>
        <v>-869.70403200000044</v>
      </c>
      <c r="D19" s="25">
        <f t="shared" si="1"/>
        <v>-884.43005799999912</v>
      </c>
      <c r="E19" s="25">
        <f t="shared" si="1"/>
        <v>-624.2680720000003</v>
      </c>
      <c r="F19" s="25">
        <f t="shared" si="1"/>
        <v>-609.41587599999991</v>
      </c>
      <c r="G19" s="25">
        <f t="shared" si="1"/>
        <v>-543.95942399999933</v>
      </c>
      <c r="H19" s="25">
        <f t="shared" si="1"/>
        <v>0</v>
      </c>
      <c r="I19" s="25">
        <f t="shared" si="1"/>
        <v>0</v>
      </c>
      <c r="J19" s="25">
        <f t="shared" si="1"/>
        <v>0</v>
      </c>
      <c r="K19" s="25">
        <f t="shared" si="1"/>
        <v>0</v>
      </c>
      <c r="L19" s="25">
        <f t="shared" si="1"/>
        <v>0</v>
      </c>
      <c r="M19" s="25">
        <f t="shared" si="1"/>
        <v>0</v>
      </c>
    </row>
    <row r="20" spans="1:14">
      <c r="A20" s="10" t="str">
        <f>A9</f>
        <v>Ztráty</v>
      </c>
      <c r="B20" s="113">
        <f t="shared" ref="B20:M20" si="2">-B10</f>
        <v>-1201.4034450000001</v>
      </c>
      <c r="C20" s="113">
        <f t="shared" si="2"/>
        <v>-1087.6945910000009</v>
      </c>
      <c r="D20" s="113">
        <f t="shared" si="2"/>
        <v>-1113.5745450000002</v>
      </c>
      <c r="E20" s="113">
        <f t="shared" si="2"/>
        <v>-939.33956999999987</v>
      </c>
      <c r="F20" s="113">
        <f t="shared" si="2"/>
        <v>-892.80858700000022</v>
      </c>
      <c r="G20" s="113">
        <f t="shared" si="2"/>
        <v>-801.38770300000022</v>
      </c>
      <c r="H20" s="113">
        <f t="shared" si="2"/>
        <v>0</v>
      </c>
      <c r="I20" s="113">
        <f t="shared" si="2"/>
        <v>0</v>
      </c>
      <c r="J20" s="113">
        <f t="shared" si="2"/>
        <v>0</v>
      </c>
      <c r="K20" s="113">
        <f t="shared" si="2"/>
        <v>0</v>
      </c>
      <c r="L20" s="113">
        <f t="shared" si="2"/>
        <v>0</v>
      </c>
      <c r="M20" s="113">
        <f t="shared" si="2"/>
        <v>0</v>
      </c>
      <c r="N20" s="78"/>
    </row>
    <row r="21" spans="1:14">
      <c r="A21" s="103" t="str">
        <f>A11</f>
        <v>Vlastní spotřeba tepla</v>
      </c>
      <c r="B21" s="93">
        <f>-B12</f>
        <v>-4239.0462989999987</v>
      </c>
      <c r="C21" s="93">
        <f t="shared" ref="C21:M21" si="3">-C12</f>
        <v>-3659.3968720000007</v>
      </c>
      <c r="D21" s="93">
        <f t="shared" si="3"/>
        <v>-3598.141616000004</v>
      </c>
      <c r="E21" s="93">
        <f t="shared" si="3"/>
        <v>-3149.0739220000005</v>
      </c>
      <c r="F21" s="93">
        <f t="shared" si="3"/>
        <v>-3108.4026810000018</v>
      </c>
      <c r="G21" s="93">
        <f t="shared" si="3"/>
        <v>-2764.6551659999996</v>
      </c>
      <c r="H21" s="93">
        <f t="shared" si="3"/>
        <v>0</v>
      </c>
      <c r="I21" s="93">
        <f t="shared" si="3"/>
        <v>0</v>
      </c>
      <c r="J21" s="93">
        <f t="shared" si="3"/>
        <v>0</v>
      </c>
      <c r="K21" s="93">
        <f t="shared" si="3"/>
        <v>0</v>
      </c>
      <c r="L21" s="93">
        <f t="shared" si="3"/>
        <v>0</v>
      </c>
      <c r="M21" s="93">
        <f t="shared" si="3"/>
        <v>0</v>
      </c>
      <c r="N21" s="78"/>
    </row>
    <row r="22" spans="1:14">
      <c r="A22" s="103" t="str">
        <f>A13</f>
        <v>Dodávky tepla</v>
      </c>
      <c r="B22" s="93">
        <f t="shared" ref="B22:M22" si="4">-B14</f>
        <v>-11330.616297999997</v>
      </c>
      <c r="C22" s="93">
        <f t="shared" si="4"/>
        <v>-10391.111598999998</v>
      </c>
      <c r="D22" s="93">
        <f t="shared" si="4"/>
        <v>-8252.0693419999989</v>
      </c>
      <c r="E22" s="93">
        <f t="shared" si="4"/>
        <v>-5360.7597070000011</v>
      </c>
      <c r="F22" s="93">
        <f t="shared" si="4"/>
        <v>-4410.5416039999982</v>
      </c>
      <c r="G22" s="93">
        <f t="shared" si="4"/>
        <v>-2662.2949780000008</v>
      </c>
      <c r="H22" s="93">
        <f t="shared" si="4"/>
        <v>0</v>
      </c>
      <c r="I22" s="93">
        <f t="shared" si="4"/>
        <v>0</v>
      </c>
      <c r="J22" s="93">
        <f t="shared" si="4"/>
        <v>0</v>
      </c>
      <c r="K22" s="93">
        <f t="shared" si="4"/>
        <v>0</v>
      </c>
      <c r="L22" s="93">
        <f t="shared" si="4"/>
        <v>0</v>
      </c>
      <c r="M22" s="93">
        <f t="shared" si="4"/>
        <v>0</v>
      </c>
    </row>
    <row r="23" spans="1:14">
      <c r="A23" s="103" t="str">
        <f>A15</f>
        <v>Bilanční rozdíl</v>
      </c>
      <c r="B23" s="93">
        <f t="shared" ref="B23:M23" si="5">-B16</f>
        <v>-19.016051000002335</v>
      </c>
      <c r="C23" s="93">
        <f t="shared" si="5"/>
        <v>-30.781567999998515</v>
      </c>
      <c r="D23" s="93">
        <f t="shared" si="5"/>
        <v>-13.720322000002852</v>
      </c>
      <c r="E23" s="93">
        <f t="shared" si="5"/>
        <v>-16.47020099999736</v>
      </c>
      <c r="F23" s="93">
        <f t="shared" si="5"/>
        <v>-17.080321999999796</v>
      </c>
      <c r="G23" s="93">
        <f t="shared" si="5"/>
        <v>-19.748280999999224</v>
      </c>
      <c r="H23" s="93">
        <f t="shared" si="5"/>
        <v>0</v>
      </c>
      <c r="I23" s="93">
        <f t="shared" si="5"/>
        <v>0</v>
      </c>
      <c r="J23" s="93">
        <f t="shared" si="5"/>
        <v>0</v>
      </c>
      <c r="K23" s="93">
        <f t="shared" si="5"/>
        <v>0</v>
      </c>
      <c r="L23" s="93">
        <f t="shared" si="5"/>
        <v>0</v>
      </c>
      <c r="M23" s="93">
        <f t="shared" si="5"/>
        <v>0</v>
      </c>
    </row>
    <row r="42" spans="1:4" ht="12">
      <c r="A42" s="117"/>
      <c r="B42" s="121"/>
      <c r="C42" s="118"/>
      <c r="D42" s="118"/>
    </row>
    <row r="43" spans="1:4">
      <c r="B43" s="118"/>
      <c r="C43" s="118"/>
      <c r="D43" s="118"/>
    </row>
    <row r="44" spans="1:4">
      <c r="B44" s="118"/>
      <c r="C44" s="118"/>
      <c r="D44" s="118"/>
    </row>
  </sheetData>
  <mergeCells count="42">
    <mergeCell ref="N15:N16"/>
    <mergeCell ref="A15:A16"/>
    <mergeCell ref="B15:D15"/>
    <mergeCell ref="E15:G15"/>
    <mergeCell ref="H15:J15"/>
    <mergeCell ref="K15:M15"/>
    <mergeCell ref="N9:N10"/>
    <mergeCell ref="N13:N14"/>
    <mergeCell ref="A11:A12"/>
    <mergeCell ref="B11:D11"/>
    <mergeCell ref="E11:G11"/>
    <mergeCell ref="H11:J11"/>
    <mergeCell ref="K11:M11"/>
    <mergeCell ref="H13:J13"/>
    <mergeCell ref="K13:M13"/>
    <mergeCell ref="N11:N12"/>
    <mergeCell ref="H7:J7"/>
    <mergeCell ref="K7:M7"/>
    <mergeCell ref="A13:A14"/>
    <mergeCell ref="B13:D13"/>
    <mergeCell ref="E13:G13"/>
    <mergeCell ref="E9:G9"/>
    <mergeCell ref="H9:J9"/>
    <mergeCell ref="K9:M9"/>
    <mergeCell ref="A9:A10"/>
    <mergeCell ref="B9:D9"/>
    <mergeCell ref="N7:N8"/>
    <mergeCell ref="A7:A8"/>
    <mergeCell ref="A5:A6"/>
    <mergeCell ref="B5:D5"/>
    <mergeCell ref="A3:A4"/>
    <mergeCell ref="B3:D3"/>
    <mergeCell ref="E3:G3"/>
    <mergeCell ref="K5:M5"/>
    <mergeCell ref="N3:N4"/>
    <mergeCell ref="E5:G5"/>
    <mergeCell ref="H5:J5"/>
    <mergeCell ref="N5:N6"/>
    <mergeCell ref="H3:J3"/>
    <mergeCell ref="K3:M3"/>
    <mergeCell ref="B7:D7"/>
    <mergeCell ref="E7:G7"/>
  </mergeCells>
  <phoneticPr fontId="9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4"/>
  <dimension ref="A1:U46"/>
  <sheetViews>
    <sheetView showGridLines="0" zoomScaleNormal="100" zoomScaleSheetLayoutView="100" workbookViewId="0">
      <selection activeCell="E6" sqref="E6:G23"/>
    </sheetView>
  </sheetViews>
  <sheetFormatPr defaultColWidth="9.109375" defaultRowHeight="11.4"/>
  <cols>
    <col min="1" max="1" width="30.88671875" style="66" customWidth="1"/>
    <col min="2" max="13" width="8.5546875" style="66" customWidth="1"/>
    <col min="14" max="14" width="10.44140625" style="66" customWidth="1"/>
    <col min="15" max="15" width="8.44140625" style="66" customWidth="1"/>
    <col min="16" max="16" width="11.44140625" style="66" bestFit="1" customWidth="1"/>
    <col min="17" max="16384" width="9.109375" style="66"/>
  </cols>
  <sheetData>
    <row r="1" spans="1:21" s="131" customFormat="1" ht="21">
      <c r="A1" s="175" t="s">
        <v>240</v>
      </c>
      <c r="N1" s="238" t="str">
        <f>'3'!N1</f>
        <v>IV. čtvrtletí 2023</v>
      </c>
    </row>
    <row r="2" spans="1:21" s="76" customFormat="1" ht="17.399999999999999">
      <c r="A2" s="234" t="s">
        <v>241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21" ht="6" customHeight="1">
      <c r="A3" s="7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21" ht="12">
      <c r="A4" s="380">
        <v>2025</v>
      </c>
      <c r="B4" s="381" t="s">
        <v>42</v>
      </c>
      <c r="C4" s="382"/>
      <c r="D4" s="383"/>
      <c r="E4" s="382" t="s">
        <v>43</v>
      </c>
      <c r="F4" s="382"/>
      <c r="G4" s="382"/>
      <c r="H4" s="381" t="s">
        <v>44</v>
      </c>
      <c r="I4" s="382"/>
      <c r="J4" s="383"/>
      <c r="K4" s="381" t="s">
        <v>45</v>
      </c>
      <c r="L4" s="382"/>
      <c r="M4" s="383"/>
      <c r="N4" s="209" t="s">
        <v>7</v>
      </c>
    </row>
    <row r="5" spans="1:21" ht="12">
      <c r="A5" s="380"/>
      <c r="B5" s="274" t="s">
        <v>8</v>
      </c>
      <c r="C5" s="264" t="s">
        <v>9</v>
      </c>
      <c r="D5" s="275" t="s">
        <v>10</v>
      </c>
      <c r="E5" s="193" t="s">
        <v>11</v>
      </c>
      <c r="F5" s="193" t="s">
        <v>12</v>
      </c>
      <c r="G5" s="193" t="s">
        <v>13</v>
      </c>
      <c r="H5" s="274" t="s">
        <v>14</v>
      </c>
      <c r="I5" s="264" t="s">
        <v>15</v>
      </c>
      <c r="J5" s="275" t="s">
        <v>16</v>
      </c>
      <c r="K5" s="274" t="s">
        <v>17</v>
      </c>
      <c r="L5" s="264" t="s">
        <v>18</v>
      </c>
      <c r="M5" s="275" t="s">
        <v>19</v>
      </c>
      <c r="N5" s="194"/>
    </row>
    <row r="6" spans="1:21" s="79" customFormat="1" ht="12">
      <c r="A6" s="388" t="s">
        <v>59</v>
      </c>
      <c r="B6" s="389">
        <f>SUM(B7:D7)</f>
        <v>47646.800563999997</v>
      </c>
      <c r="C6" s="390"/>
      <c r="D6" s="391"/>
      <c r="E6" s="390">
        <f>SUM(E7:G7)</f>
        <v>25920.206093999997</v>
      </c>
      <c r="F6" s="390"/>
      <c r="G6" s="390"/>
      <c r="H6" s="392">
        <f>SUM(H7:J7)</f>
        <v>0</v>
      </c>
      <c r="I6" s="393"/>
      <c r="J6" s="394"/>
      <c r="K6" s="392">
        <f>SUM(K7:M7)</f>
        <v>0</v>
      </c>
      <c r="L6" s="393"/>
      <c r="M6" s="394"/>
      <c r="N6" s="375">
        <f>SUM(N8:N23)</f>
        <v>73567.006657999998</v>
      </c>
      <c r="Q6" s="351"/>
      <c r="S6" s="41"/>
    </row>
    <row r="7" spans="1:21" s="79" customFormat="1" ht="12">
      <c r="A7" s="388"/>
      <c r="B7" s="278">
        <f t="shared" ref="B7:M7" si="0">SUM(B8:B23)</f>
        <v>17746.176018999995</v>
      </c>
      <c r="C7" s="262">
        <f t="shared" si="0"/>
        <v>16038.688661999999</v>
      </c>
      <c r="D7" s="279">
        <f t="shared" si="0"/>
        <v>13861.935883000006</v>
      </c>
      <c r="E7" s="366">
        <f t="shared" si="0"/>
        <v>10089.911472</v>
      </c>
      <c r="F7" s="366">
        <f t="shared" si="0"/>
        <v>9038.2490699999998</v>
      </c>
      <c r="G7" s="366">
        <f t="shared" si="0"/>
        <v>6792.0455519999996</v>
      </c>
      <c r="H7" s="356">
        <f t="shared" si="0"/>
        <v>0</v>
      </c>
      <c r="I7" s="355">
        <f t="shared" si="0"/>
        <v>0</v>
      </c>
      <c r="J7" s="357">
        <f t="shared" si="0"/>
        <v>0</v>
      </c>
      <c r="K7" s="356">
        <f t="shared" si="0"/>
        <v>0</v>
      </c>
      <c r="L7" s="355">
        <f t="shared" si="0"/>
        <v>0</v>
      </c>
      <c r="M7" s="357">
        <f t="shared" si="0"/>
        <v>0</v>
      </c>
      <c r="N7" s="375"/>
      <c r="Q7" s="351"/>
    </row>
    <row r="8" spans="1:21">
      <c r="A8" s="166" t="s">
        <v>40</v>
      </c>
      <c r="B8" s="276">
        <v>2884.6720449999998</v>
      </c>
      <c r="C8" s="263">
        <v>2779.4443480000004</v>
      </c>
      <c r="D8" s="277">
        <v>2838.7040899999997</v>
      </c>
      <c r="E8" s="290">
        <v>2269.6948940000002</v>
      </c>
      <c r="F8" s="290">
        <v>2330.1350069999999</v>
      </c>
      <c r="G8" s="290">
        <v>1959.2380799999989</v>
      </c>
      <c r="H8" s="352">
        <v>0</v>
      </c>
      <c r="I8" s="353">
        <v>0</v>
      </c>
      <c r="J8" s="354">
        <v>0</v>
      </c>
      <c r="K8" s="352">
        <v>0</v>
      </c>
      <c r="L8" s="353">
        <v>0</v>
      </c>
      <c r="M8" s="354">
        <v>0</v>
      </c>
      <c r="N8" s="189">
        <f t="shared" ref="N8:N23" si="1">SUM(B8:M8)</f>
        <v>15061.888464</v>
      </c>
      <c r="P8" s="157"/>
      <c r="Q8" s="128"/>
      <c r="R8" s="128"/>
      <c r="S8" s="41"/>
      <c r="T8" s="128"/>
      <c r="U8" s="121"/>
    </row>
    <row r="9" spans="1:21">
      <c r="A9" s="166" t="s">
        <v>39</v>
      </c>
      <c r="B9" s="276">
        <v>420.98392699999971</v>
      </c>
      <c r="C9" s="263">
        <v>374.7775620000001</v>
      </c>
      <c r="D9" s="277">
        <v>381.69537400000024</v>
      </c>
      <c r="E9" s="290">
        <v>333.12884899999966</v>
      </c>
      <c r="F9" s="290">
        <v>320.40706899999981</v>
      </c>
      <c r="G9" s="290">
        <v>270.83901400000013</v>
      </c>
      <c r="H9" s="352">
        <v>0</v>
      </c>
      <c r="I9" s="353">
        <v>0</v>
      </c>
      <c r="J9" s="354">
        <v>0</v>
      </c>
      <c r="K9" s="352">
        <v>0</v>
      </c>
      <c r="L9" s="353">
        <v>0</v>
      </c>
      <c r="M9" s="354">
        <v>0</v>
      </c>
      <c r="N9" s="189">
        <f t="shared" si="1"/>
        <v>2101.8317949999996</v>
      </c>
      <c r="P9" s="157"/>
      <c r="Q9" s="128"/>
      <c r="R9" s="128"/>
      <c r="S9" s="41"/>
      <c r="T9" s="128"/>
      <c r="U9" s="121"/>
    </row>
    <row r="10" spans="1:21">
      <c r="A10" s="166" t="s">
        <v>38</v>
      </c>
      <c r="B10" s="276">
        <v>1191.9834470000001</v>
      </c>
      <c r="C10" s="263">
        <v>1068.405988</v>
      </c>
      <c r="D10" s="277">
        <v>843.9918909999999</v>
      </c>
      <c r="E10" s="290">
        <v>535.10350600000004</v>
      </c>
      <c r="F10" s="290">
        <v>389.87119100000001</v>
      </c>
      <c r="G10" s="290">
        <v>238.64380700000004</v>
      </c>
      <c r="H10" s="352">
        <v>0</v>
      </c>
      <c r="I10" s="353">
        <v>0</v>
      </c>
      <c r="J10" s="354">
        <v>0</v>
      </c>
      <c r="K10" s="352">
        <v>0</v>
      </c>
      <c r="L10" s="353">
        <v>0</v>
      </c>
      <c r="M10" s="354">
        <v>0</v>
      </c>
      <c r="N10" s="189">
        <f t="shared" si="1"/>
        <v>4267.9998299999997</v>
      </c>
      <c r="P10" s="157"/>
      <c r="Q10" s="128"/>
      <c r="R10" s="128"/>
      <c r="S10" s="41"/>
      <c r="T10" s="128"/>
      <c r="U10" s="121"/>
    </row>
    <row r="11" spans="1:21">
      <c r="A11" s="166" t="s">
        <v>60</v>
      </c>
      <c r="B11" s="276">
        <v>8.4641999999999999</v>
      </c>
      <c r="C11" s="263">
        <v>6.5362969999999994</v>
      </c>
      <c r="D11" s="277">
        <v>9.5557790000000011</v>
      </c>
      <c r="E11" s="290">
        <v>9.0206859999999995</v>
      </c>
      <c r="F11" s="290">
        <v>7.2004830000000011</v>
      </c>
      <c r="G11" s="290">
        <v>8.978333000000001</v>
      </c>
      <c r="H11" s="352">
        <v>0</v>
      </c>
      <c r="I11" s="353">
        <v>0</v>
      </c>
      <c r="J11" s="354">
        <v>0</v>
      </c>
      <c r="K11" s="352">
        <v>0</v>
      </c>
      <c r="L11" s="353">
        <v>0</v>
      </c>
      <c r="M11" s="354">
        <v>0</v>
      </c>
      <c r="N11" s="189">
        <f t="shared" si="1"/>
        <v>49.755777999999999</v>
      </c>
      <c r="P11" s="157"/>
      <c r="Q11" s="128"/>
      <c r="R11" s="128"/>
      <c r="S11" s="41"/>
      <c r="T11" s="128"/>
      <c r="U11" s="121"/>
    </row>
    <row r="12" spans="1:21">
      <c r="A12" s="166" t="s">
        <v>61</v>
      </c>
      <c r="B12" s="276">
        <v>3.5570390000000001</v>
      </c>
      <c r="C12" s="263">
        <v>3.7515669999999997</v>
      </c>
      <c r="D12" s="277">
        <v>3.7077610000000001</v>
      </c>
      <c r="E12" s="290">
        <v>4.0333809999999994</v>
      </c>
      <c r="F12" s="290">
        <v>4.2574540000000001</v>
      </c>
      <c r="G12" s="290">
        <v>5.6127399999999996</v>
      </c>
      <c r="H12" s="352">
        <v>0</v>
      </c>
      <c r="I12" s="353">
        <v>0</v>
      </c>
      <c r="J12" s="354">
        <v>0</v>
      </c>
      <c r="K12" s="352">
        <v>0</v>
      </c>
      <c r="L12" s="353">
        <v>0</v>
      </c>
      <c r="M12" s="354">
        <v>0</v>
      </c>
      <c r="N12" s="189">
        <f t="shared" si="1"/>
        <v>24.919941999999995</v>
      </c>
      <c r="P12" s="157"/>
      <c r="Q12" s="128"/>
      <c r="R12" s="128"/>
      <c r="S12" s="41"/>
      <c r="T12" s="128"/>
      <c r="U12" s="121"/>
    </row>
    <row r="13" spans="1:21">
      <c r="A13" s="166" t="s">
        <v>62</v>
      </c>
      <c r="B13" s="292">
        <v>0.13239300000000001</v>
      </c>
      <c r="C13" s="263">
        <v>9.1897000000000006E-2</v>
      </c>
      <c r="D13" s="277">
        <v>8.3782999999999996E-2</v>
      </c>
      <c r="E13" s="290">
        <v>0.26817599999999997</v>
      </c>
      <c r="F13" s="290">
        <v>8.1819000000000003E-2</v>
      </c>
      <c r="G13" s="290">
        <v>9.8987999999999993E-2</v>
      </c>
      <c r="H13" s="352">
        <v>0</v>
      </c>
      <c r="I13" s="353">
        <v>0</v>
      </c>
      <c r="J13" s="354">
        <v>0</v>
      </c>
      <c r="K13" s="352">
        <v>0</v>
      </c>
      <c r="L13" s="353">
        <v>0</v>
      </c>
      <c r="M13" s="354">
        <v>0</v>
      </c>
      <c r="N13" s="189">
        <f t="shared" si="1"/>
        <v>0.75705599999999995</v>
      </c>
      <c r="P13" s="157"/>
      <c r="Q13" s="128"/>
      <c r="R13" s="128"/>
      <c r="S13" s="41"/>
      <c r="T13" s="128"/>
      <c r="U13" s="121"/>
    </row>
    <row r="14" spans="1:21">
      <c r="A14" s="166" t="s">
        <v>37</v>
      </c>
      <c r="B14" s="276">
        <v>6729.1050019999993</v>
      </c>
      <c r="C14" s="263">
        <v>6118.3805190000012</v>
      </c>
      <c r="D14" s="277">
        <v>5096.6397960000013</v>
      </c>
      <c r="E14" s="290">
        <v>3504.1044349999997</v>
      </c>
      <c r="F14" s="290">
        <v>2775.2135180000009</v>
      </c>
      <c r="G14" s="290">
        <v>1678.136481</v>
      </c>
      <c r="H14" s="352">
        <v>0</v>
      </c>
      <c r="I14" s="353">
        <v>0</v>
      </c>
      <c r="J14" s="354">
        <v>0</v>
      </c>
      <c r="K14" s="352">
        <v>0</v>
      </c>
      <c r="L14" s="353">
        <v>0</v>
      </c>
      <c r="M14" s="354">
        <v>0</v>
      </c>
      <c r="N14" s="189">
        <f t="shared" si="1"/>
        <v>25901.579751000005</v>
      </c>
      <c r="P14" s="157"/>
      <c r="Q14" s="128"/>
      <c r="R14" s="128"/>
      <c r="S14" s="41"/>
      <c r="T14" s="128"/>
      <c r="U14" s="121"/>
    </row>
    <row r="15" spans="1:21">
      <c r="A15" s="166" t="s">
        <v>72</v>
      </c>
      <c r="B15" s="276">
        <v>288.73899999999998</v>
      </c>
      <c r="C15" s="263">
        <v>255.24299999999999</v>
      </c>
      <c r="D15" s="277">
        <v>163.875</v>
      </c>
      <c r="E15" s="290">
        <v>121.599</v>
      </c>
      <c r="F15" s="290">
        <v>105.85</v>
      </c>
      <c r="G15" s="290">
        <v>54.954000000000001</v>
      </c>
      <c r="H15" s="352">
        <v>0</v>
      </c>
      <c r="I15" s="353">
        <v>0</v>
      </c>
      <c r="J15" s="354">
        <v>0</v>
      </c>
      <c r="K15" s="352">
        <v>0</v>
      </c>
      <c r="L15" s="353">
        <v>0</v>
      </c>
      <c r="M15" s="354">
        <v>0</v>
      </c>
      <c r="N15" s="189">
        <f t="shared" ref="N15" si="2">SUM(B15:M15)</f>
        <v>990.26</v>
      </c>
      <c r="P15" s="157"/>
      <c r="Q15" s="128"/>
      <c r="R15" s="128"/>
      <c r="S15" s="41"/>
      <c r="T15" s="128"/>
      <c r="U15" s="121"/>
    </row>
    <row r="16" spans="1:21">
      <c r="A16" s="166" t="s">
        <v>36</v>
      </c>
      <c r="B16" s="276">
        <v>0</v>
      </c>
      <c r="C16" s="263">
        <v>0</v>
      </c>
      <c r="D16" s="277">
        <v>0</v>
      </c>
      <c r="E16" s="290">
        <v>0</v>
      </c>
      <c r="F16" s="290">
        <v>0</v>
      </c>
      <c r="G16" s="290">
        <v>0</v>
      </c>
      <c r="H16" s="352">
        <v>0</v>
      </c>
      <c r="I16" s="353">
        <v>0</v>
      </c>
      <c r="J16" s="354">
        <v>0</v>
      </c>
      <c r="K16" s="352">
        <v>0</v>
      </c>
      <c r="L16" s="353">
        <v>0</v>
      </c>
      <c r="M16" s="354">
        <v>0</v>
      </c>
      <c r="N16" s="189">
        <f t="shared" si="1"/>
        <v>0</v>
      </c>
      <c r="P16" s="157"/>
      <c r="Q16" s="128"/>
      <c r="R16" s="128"/>
      <c r="S16" s="41"/>
      <c r="T16" s="128"/>
      <c r="U16" s="121"/>
    </row>
    <row r="17" spans="1:21">
      <c r="A17" s="166" t="s">
        <v>35</v>
      </c>
      <c r="B17" s="276">
        <v>648.98463200000003</v>
      </c>
      <c r="C17" s="263">
        <v>547.10045099999991</v>
      </c>
      <c r="D17" s="277">
        <v>597.28406099999995</v>
      </c>
      <c r="E17" s="290">
        <v>567.25567000000001</v>
      </c>
      <c r="F17" s="290">
        <v>599.20359400000007</v>
      </c>
      <c r="G17" s="290">
        <v>596.60739999999998</v>
      </c>
      <c r="H17" s="352">
        <v>0</v>
      </c>
      <c r="I17" s="353">
        <v>0</v>
      </c>
      <c r="J17" s="354">
        <v>0</v>
      </c>
      <c r="K17" s="352">
        <v>0</v>
      </c>
      <c r="L17" s="353">
        <v>0</v>
      </c>
      <c r="M17" s="354">
        <v>0</v>
      </c>
      <c r="N17" s="189">
        <f t="shared" si="1"/>
        <v>3556.4358079999997</v>
      </c>
      <c r="P17" s="157"/>
      <c r="Q17" s="128"/>
      <c r="R17" s="128"/>
      <c r="S17" s="41"/>
      <c r="T17" s="128"/>
      <c r="U17" s="121"/>
    </row>
    <row r="18" spans="1:21">
      <c r="A18" s="166" t="s">
        <v>34</v>
      </c>
      <c r="B18" s="276">
        <v>2.6741980000000001</v>
      </c>
      <c r="C18" s="263">
        <v>2.8312179999999998</v>
      </c>
      <c r="D18" s="277">
        <v>2.3364059999999998</v>
      </c>
      <c r="E18" s="290">
        <v>0.63553099999999996</v>
      </c>
      <c r="F18" s="290">
        <v>0.673149</v>
      </c>
      <c r="G18" s="290">
        <v>0.58597800000000011</v>
      </c>
      <c r="H18" s="352">
        <v>0</v>
      </c>
      <c r="I18" s="353">
        <v>0</v>
      </c>
      <c r="J18" s="354">
        <v>0</v>
      </c>
      <c r="K18" s="352">
        <v>0</v>
      </c>
      <c r="L18" s="353">
        <v>0</v>
      </c>
      <c r="M18" s="354">
        <v>0</v>
      </c>
      <c r="N18" s="189">
        <f t="shared" si="1"/>
        <v>9.736480000000002</v>
      </c>
      <c r="P18" s="157"/>
      <c r="Q18" s="128"/>
      <c r="R18" s="128"/>
      <c r="S18" s="41"/>
      <c r="T18" s="128"/>
      <c r="U18" s="121"/>
    </row>
    <row r="19" spans="1:21">
      <c r="A19" s="166" t="s">
        <v>33</v>
      </c>
      <c r="B19" s="276">
        <v>513.64987899999994</v>
      </c>
      <c r="C19" s="263">
        <v>464.83387399999998</v>
      </c>
      <c r="D19" s="277">
        <v>446.25828799999999</v>
      </c>
      <c r="E19" s="290">
        <v>430.80910299999999</v>
      </c>
      <c r="F19" s="290">
        <v>397.93519600000008</v>
      </c>
      <c r="G19" s="290">
        <v>351.49276799999996</v>
      </c>
      <c r="H19" s="352">
        <v>0</v>
      </c>
      <c r="I19" s="353">
        <v>0</v>
      </c>
      <c r="J19" s="354">
        <v>0</v>
      </c>
      <c r="K19" s="352">
        <v>0</v>
      </c>
      <c r="L19" s="353">
        <v>0</v>
      </c>
      <c r="M19" s="354">
        <v>0</v>
      </c>
      <c r="N19" s="189">
        <f t="shared" si="1"/>
        <v>2604.979108</v>
      </c>
      <c r="P19" s="157"/>
      <c r="Q19" s="128"/>
      <c r="R19" s="128"/>
      <c r="S19" s="41"/>
      <c r="T19" s="128"/>
      <c r="U19" s="121"/>
    </row>
    <row r="20" spans="1:21">
      <c r="A20" s="166" t="s">
        <v>32</v>
      </c>
      <c r="B20" s="276">
        <v>578.51909099999989</v>
      </c>
      <c r="C20" s="263">
        <v>526.12548299999992</v>
      </c>
      <c r="D20" s="277">
        <v>538.77637600000003</v>
      </c>
      <c r="E20" s="290">
        <v>516.67520400000001</v>
      </c>
      <c r="F20" s="290">
        <v>576.87415599999997</v>
      </c>
      <c r="G20" s="290">
        <v>474.60513300000002</v>
      </c>
      <c r="H20" s="352">
        <v>0</v>
      </c>
      <c r="I20" s="353">
        <v>0</v>
      </c>
      <c r="J20" s="354">
        <v>0</v>
      </c>
      <c r="K20" s="352">
        <v>0</v>
      </c>
      <c r="L20" s="353">
        <v>0</v>
      </c>
      <c r="M20" s="354">
        <v>0</v>
      </c>
      <c r="N20" s="189">
        <f t="shared" si="1"/>
        <v>3211.5754429999997</v>
      </c>
      <c r="P20" s="157"/>
      <c r="Q20" s="128"/>
      <c r="R20" s="128"/>
      <c r="S20" s="41"/>
      <c r="T20" s="128"/>
      <c r="U20" s="121"/>
    </row>
    <row r="21" spans="1:21">
      <c r="A21" s="166" t="s">
        <v>3</v>
      </c>
      <c r="B21" s="276">
        <v>3.4300000000000003E-3</v>
      </c>
      <c r="C21" s="263">
        <v>5.2900000000000004E-3</v>
      </c>
      <c r="D21" s="277">
        <v>4.1680000000000002E-2</v>
      </c>
      <c r="E21" s="290">
        <v>5.867E-2</v>
      </c>
      <c r="F21" s="290">
        <v>4.5710000000000001E-2</v>
      </c>
      <c r="G21" s="290">
        <v>7.4719999999999995E-2</v>
      </c>
      <c r="H21" s="352">
        <v>0</v>
      </c>
      <c r="I21" s="353">
        <v>0</v>
      </c>
      <c r="J21" s="354">
        <v>0</v>
      </c>
      <c r="K21" s="352">
        <v>0</v>
      </c>
      <c r="L21" s="353">
        <v>0</v>
      </c>
      <c r="M21" s="354">
        <v>0</v>
      </c>
      <c r="N21" s="189">
        <f t="shared" si="1"/>
        <v>0.22949999999999998</v>
      </c>
      <c r="P21" s="157"/>
      <c r="Q21" s="128"/>
      <c r="R21" s="128"/>
      <c r="S21" s="41"/>
      <c r="T21" s="128"/>
      <c r="U21" s="121"/>
    </row>
    <row r="22" spans="1:21">
      <c r="A22" s="166" t="s">
        <v>31</v>
      </c>
      <c r="B22" s="276">
        <v>32.961289000000015</v>
      </c>
      <c r="C22" s="263">
        <v>42.233305000000001</v>
      </c>
      <c r="D22" s="277">
        <v>18.468202999999999</v>
      </c>
      <c r="E22" s="290">
        <v>8.8043390000000024</v>
      </c>
      <c r="F22" s="290">
        <v>4.5550240000000004</v>
      </c>
      <c r="G22" s="290">
        <v>11.691682000000002</v>
      </c>
      <c r="H22" s="352">
        <v>0</v>
      </c>
      <c r="I22" s="353">
        <v>0</v>
      </c>
      <c r="J22" s="354">
        <v>0</v>
      </c>
      <c r="K22" s="352">
        <v>0</v>
      </c>
      <c r="L22" s="353">
        <v>0</v>
      </c>
      <c r="M22" s="354">
        <v>0</v>
      </c>
      <c r="N22" s="189">
        <f t="shared" si="1"/>
        <v>118.71384200000003</v>
      </c>
      <c r="P22" s="157"/>
      <c r="Q22" s="128"/>
      <c r="R22" s="128"/>
      <c r="S22" s="41"/>
      <c r="T22" s="128"/>
      <c r="U22" s="121"/>
    </row>
    <row r="23" spans="1:21">
      <c r="A23" s="166" t="s">
        <v>30</v>
      </c>
      <c r="B23" s="276">
        <v>4441.746446999995</v>
      </c>
      <c r="C23" s="263">
        <v>3848.927862999999</v>
      </c>
      <c r="D23" s="277">
        <v>2920.517395000003</v>
      </c>
      <c r="E23" s="290">
        <v>1788.720027999999</v>
      </c>
      <c r="F23" s="290">
        <v>1525.9456999999982</v>
      </c>
      <c r="G23" s="290">
        <v>1140.4864280000008</v>
      </c>
      <c r="H23" s="352">
        <v>0</v>
      </c>
      <c r="I23" s="353">
        <v>0</v>
      </c>
      <c r="J23" s="354">
        <v>0</v>
      </c>
      <c r="K23" s="352">
        <v>0</v>
      </c>
      <c r="L23" s="353">
        <v>0</v>
      </c>
      <c r="M23" s="354">
        <v>0</v>
      </c>
      <c r="N23" s="189">
        <f t="shared" si="1"/>
        <v>15666.343860999996</v>
      </c>
      <c r="P23" s="157"/>
      <c r="Q23" s="128"/>
      <c r="R23" s="128"/>
      <c r="S23" s="41"/>
      <c r="T23" s="128"/>
      <c r="U23" s="121"/>
    </row>
    <row r="24" spans="1:21" s="77" customFormat="1" ht="10.199999999999999">
      <c r="A24" s="190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3"/>
      <c r="P24" s="137"/>
      <c r="Q24" s="137"/>
      <c r="R24" s="137"/>
      <c r="S24" s="137"/>
      <c r="T24" s="137"/>
      <c r="U24" s="140"/>
    </row>
    <row r="25" spans="1:21">
      <c r="A25" s="119" t="s">
        <v>40</v>
      </c>
      <c r="B25" s="25">
        <v>6559.0679809999992</v>
      </c>
      <c r="C25" s="130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21">
      <c r="A26" s="119" t="s">
        <v>39</v>
      </c>
      <c r="B26" s="25">
        <v>924.3749319999996</v>
      </c>
      <c r="C26" s="131"/>
    </row>
    <row r="27" spans="1:21">
      <c r="A27" s="119" t="s">
        <v>38</v>
      </c>
      <c r="B27" s="25">
        <v>1163.618504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</row>
    <row r="28" spans="1:21">
      <c r="A28" s="119" t="s">
        <v>60</v>
      </c>
      <c r="B28" s="25">
        <v>25.199502000000003</v>
      </c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</row>
    <row r="29" spans="1:21">
      <c r="A29" s="119" t="s">
        <v>61</v>
      </c>
      <c r="B29" s="25">
        <v>13.903575</v>
      </c>
      <c r="C29" s="131"/>
    </row>
    <row r="30" spans="1:21">
      <c r="A30" s="119" t="s">
        <v>62</v>
      </c>
      <c r="B30" s="25">
        <v>0.44898299999999991</v>
      </c>
      <c r="C30" s="131"/>
    </row>
    <row r="31" spans="1:21">
      <c r="A31" s="119" t="s">
        <v>37</v>
      </c>
      <c r="B31" s="25">
        <v>7957.4544340000011</v>
      </c>
      <c r="C31" s="131"/>
    </row>
    <row r="32" spans="1:21">
      <c r="A32" s="119" t="s">
        <v>72</v>
      </c>
      <c r="B32" s="25">
        <v>282.40300000000002</v>
      </c>
      <c r="C32" s="131"/>
    </row>
    <row r="33" spans="1:3">
      <c r="A33" s="119" t="s">
        <v>36</v>
      </c>
      <c r="B33" s="25">
        <v>0</v>
      </c>
      <c r="C33" s="131"/>
    </row>
    <row r="34" spans="1:3">
      <c r="A34" s="119" t="s">
        <v>35</v>
      </c>
      <c r="B34" s="25">
        <v>1763.0666639999999</v>
      </c>
      <c r="C34" s="131"/>
    </row>
    <row r="35" spans="1:3">
      <c r="A35" s="119" t="s">
        <v>34</v>
      </c>
      <c r="B35" s="25">
        <v>1.894658</v>
      </c>
      <c r="C35" s="131"/>
    </row>
    <row r="36" spans="1:3">
      <c r="A36" s="119" t="s">
        <v>33</v>
      </c>
      <c r="B36" s="25">
        <v>1180.237067</v>
      </c>
      <c r="C36" s="131"/>
    </row>
    <row r="37" spans="1:3">
      <c r="A37" s="119" t="s">
        <v>32</v>
      </c>
      <c r="B37" s="25">
        <v>1568.154493</v>
      </c>
      <c r="C37" s="131"/>
    </row>
    <row r="38" spans="1:3">
      <c r="A38" s="119" t="s">
        <v>3</v>
      </c>
      <c r="B38" s="25">
        <v>0.17909999999999998</v>
      </c>
      <c r="C38" s="131"/>
    </row>
    <row r="39" spans="1:3">
      <c r="A39" s="119" t="s">
        <v>31</v>
      </c>
      <c r="B39" s="25">
        <v>25.051045000000002</v>
      </c>
      <c r="C39" s="131"/>
    </row>
    <row r="40" spans="1:3">
      <c r="A40" s="119" t="s">
        <v>30</v>
      </c>
      <c r="B40" s="25">
        <v>4455.1521559999983</v>
      </c>
      <c r="C40" s="131"/>
    </row>
    <row r="41" spans="1:3">
      <c r="A41" s="131"/>
      <c r="B41" s="131"/>
      <c r="C41" s="131"/>
    </row>
    <row r="42" spans="1:3">
      <c r="A42" s="131"/>
      <c r="B42" s="131"/>
      <c r="C42" s="131"/>
    </row>
    <row r="43" spans="1:3">
      <c r="A43" s="131"/>
      <c r="B43" s="131"/>
      <c r="C43" s="131"/>
    </row>
    <row r="44" spans="1:3">
      <c r="A44" s="131"/>
      <c r="B44" s="131"/>
      <c r="C44" s="131"/>
    </row>
    <row r="45" spans="1:3">
      <c r="A45" s="131"/>
      <c r="B45" s="131"/>
      <c r="C45" s="131"/>
    </row>
    <row r="46" spans="1:3">
      <c r="A46" s="131"/>
      <c r="B46" s="131"/>
      <c r="C46" s="131"/>
    </row>
  </sheetData>
  <mergeCells count="11">
    <mergeCell ref="N6:N7"/>
    <mergeCell ref="A6:A7"/>
    <mergeCell ref="B6:D6"/>
    <mergeCell ref="E6:G6"/>
    <mergeCell ref="H6:J6"/>
    <mergeCell ref="K6:M6"/>
    <mergeCell ref="A4:A5"/>
    <mergeCell ref="B4:D4"/>
    <mergeCell ref="E4:G4"/>
    <mergeCell ref="H4:J4"/>
    <mergeCell ref="K4:M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5"/>
  <dimension ref="A1:U45"/>
  <sheetViews>
    <sheetView showGridLines="0" zoomScaleNormal="100" zoomScaleSheetLayoutView="100" workbookViewId="0">
      <selection activeCell="I16" sqref="I16"/>
    </sheetView>
  </sheetViews>
  <sheetFormatPr defaultColWidth="9.109375" defaultRowHeight="11.4"/>
  <cols>
    <col min="1" max="1" width="18.88671875" style="7" customWidth="1"/>
    <col min="2" max="13" width="9.5546875" style="7" customWidth="1"/>
    <col min="14" max="14" width="10.44140625" style="7" customWidth="1"/>
    <col min="15" max="16384" width="9.109375" style="7"/>
  </cols>
  <sheetData>
    <row r="1" spans="1:21" ht="17.399999999999999">
      <c r="A1" s="234" t="s">
        <v>242</v>
      </c>
      <c r="N1" s="238" t="str">
        <f>'3'!N1</f>
        <v>IV. čtvrtletí 2023</v>
      </c>
    </row>
    <row r="2" spans="1:21" ht="6" customHeight="1"/>
    <row r="3" spans="1:21" ht="12">
      <c r="A3" s="380">
        <v>2025</v>
      </c>
      <c r="B3" s="381" t="s">
        <v>42</v>
      </c>
      <c r="C3" s="382"/>
      <c r="D3" s="383"/>
      <c r="E3" s="381" t="s">
        <v>43</v>
      </c>
      <c r="F3" s="382"/>
      <c r="G3" s="383"/>
      <c r="H3" s="381" t="s">
        <v>44</v>
      </c>
      <c r="I3" s="382"/>
      <c r="J3" s="383"/>
      <c r="K3" s="381" t="s">
        <v>45</v>
      </c>
      <c r="L3" s="382"/>
      <c r="M3" s="383"/>
      <c r="N3" s="209" t="s">
        <v>7</v>
      </c>
    </row>
    <row r="4" spans="1:21" ht="12">
      <c r="A4" s="380"/>
      <c r="B4" s="274" t="s">
        <v>8</v>
      </c>
      <c r="C4" s="264" t="s">
        <v>9</v>
      </c>
      <c r="D4" s="275" t="s">
        <v>10</v>
      </c>
      <c r="E4" s="274" t="s">
        <v>11</v>
      </c>
      <c r="F4" s="264" t="s">
        <v>12</v>
      </c>
      <c r="G4" s="275" t="s">
        <v>13</v>
      </c>
      <c r="H4" s="274" t="s">
        <v>14</v>
      </c>
      <c r="I4" s="264" t="s">
        <v>15</v>
      </c>
      <c r="J4" s="275" t="s">
        <v>16</v>
      </c>
      <c r="K4" s="274" t="s">
        <v>17</v>
      </c>
      <c r="L4" s="264" t="s">
        <v>18</v>
      </c>
      <c r="M4" s="275" t="s">
        <v>19</v>
      </c>
      <c r="N4" s="194"/>
    </row>
    <row r="5" spans="1:21" ht="12">
      <c r="A5" s="388" t="s">
        <v>59</v>
      </c>
      <c r="B5" s="389">
        <f>SUM(B6:D6)</f>
        <v>47646.803463999997</v>
      </c>
      <c r="C5" s="390"/>
      <c r="D5" s="391"/>
      <c r="E5" s="389">
        <f t="shared" ref="E5" si="0">SUM(E6:G6)</f>
        <v>25920.210794000002</v>
      </c>
      <c r="F5" s="390"/>
      <c r="G5" s="391"/>
      <c r="H5" s="392">
        <f t="shared" ref="H5" si="1">SUM(H6:J6)</f>
        <v>0</v>
      </c>
      <c r="I5" s="393"/>
      <c r="J5" s="394"/>
      <c r="K5" s="392">
        <f t="shared" ref="K5" si="2">SUM(K6:M6)</f>
        <v>0</v>
      </c>
      <c r="L5" s="393"/>
      <c r="M5" s="394"/>
      <c r="N5" s="375">
        <f>SUM(N7:N20)</f>
        <v>73567.014257999996</v>
      </c>
    </row>
    <row r="6" spans="1:21" ht="12">
      <c r="A6" s="388"/>
      <c r="B6" s="278">
        <f>SUM(B7:B20)</f>
        <v>17746.176019000002</v>
      </c>
      <c r="C6" s="262">
        <f t="shared" ref="C6:M6" si="3">SUM(C7:C20)</f>
        <v>16038.688661999999</v>
      </c>
      <c r="D6" s="279">
        <f t="shared" si="3"/>
        <v>13861.938783000001</v>
      </c>
      <c r="E6" s="294">
        <f t="shared" si="3"/>
        <v>10089.911472</v>
      </c>
      <c r="F6" s="366">
        <f t="shared" si="3"/>
        <v>9038.2490700000017</v>
      </c>
      <c r="G6" s="279">
        <f t="shared" si="3"/>
        <v>6792.050252</v>
      </c>
      <c r="H6" s="356">
        <f t="shared" si="3"/>
        <v>0</v>
      </c>
      <c r="I6" s="355">
        <f t="shared" si="3"/>
        <v>0</v>
      </c>
      <c r="J6" s="357">
        <f t="shared" si="3"/>
        <v>0</v>
      </c>
      <c r="K6" s="356">
        <f t="shared" si="3"/>
        <v>0</v>
      </c>
      <c r="L6" s="355">
        <f t="shared" si="3"/>
        <v>0</v>
      </c>
      <c r="M6" s="357">
        <f t="shared" si="3"/>
        <v>0</v>
      </c>
      <c r="N6" s="375"/>
      <c r="P6" s="133"/>
      <c r="Q6" s="133"/>
      <c r="R6" s="133"/>
      <c r="S6" s="133"/>
      <c r="T6" s="133"/>
    </row>
    <row r="7" spans="1:21">
      <c r="A7" s="166" t="s">
        <v>128</v>
      </c>
      <c r="B7" s="276">
        <v>699.30483899999979</v>
      </c>
      <c r="C7" s="263">
        <v>644.85268200000019</v>
      </c>
      <c r="D7" s="277">
        <v>534.47628300000008</v>
      </c>
      <c r="E7" s="292">
        <v>350.48848999999996</v>
      </c>
      <c r="F7" s="290">
        <v>278.73124899999999</v>
      </c>
      <c r="G7" s="277">
        <v>212.67398999999989</v>
      </c>
      <c r="H7" s="352">
        <v>0</v>
      </c>
      <c r="I7" s="353">
        <v>0</v>
      </c>
      <c r="J7" s="354">
        <v>0</v>
      </c>
      <c r="K7" s="352">
        <v>0</v>
      </c>
      <c r="L7" s="353">
        <v>0</v>
      </c>
      <c r="M7" s="354">
        <v>0</v>
      </c>
      <c r="N7" s="189">
        <f>SUM(B7:M7)</f>
        <v>2720.5275329999995</v>
      </c>
      <c r="P7" s="41"/>
      <c r="Q7" s="128"/>
      <c r="R7" s="128"/>
      <c r="S7" s="128"/>
      <c r="T7" s="128"/>
      <c r="U7" s="121"/>
    </row>
    <row r="8" spans="1:21">
      <c r="A8" s="166" t="s">
        <v>99</v>
      </c>
      <c r="B8" s="276">
        <v>936.72401600000001</v>
      </c>
      <c r="C8" s="263">
        <v>833.5423770000001</v>
      </c>
      <c r="D8" s="277">
        <v>696.3331010000004</v>
      </c>
      <c r="E8" s="292">
        <v>491.30730099999994</v>
      </c>
      <c r="F8" s="290">
        <v>405.80119300000013</v>
      </c>
      <c r="G8" s="277">
        <v>262.28570800000006</v>
      </c>
      <c r="H8" s="352">
        <v>0</v>
      </c>
      <c r="I8" s="353">
        <v>0</v>
      </c>
      <c r="J8" s="354">
        <v>0</v>
      </c>
      <c r="K8" s="352">
        <v>0</v>
      </c>
      <c r="L8" s="353">
        <v>0</v>
      </c>
      <c r="M8" s="354">
        <v>0</v>
      </c>
      <c r="N8" s="189">
        <f t="shared" ref="N8:N20" si="4">SUM(B8:M8)</f>
        <v>3625.9936960000005</v>
      </c>
      <c r="P8" s="41"/>
      <c r="Q8" s="128"/>
      <c r="R8" s="128"/>
      <c r="S8" s="128"/>
      <c r="T8" s="128"/>
      <c r="U8" s="121"/>
    </row>
    <row r="9" spans="1:21">
      <c r="A9" s="166" t="s">
        <v>100</v>
      </c>
      <c r="B9" s="276">
        <v>1105.6956749999995</v>
      </c>
      <c r="C9" s="263">
        <v>917.7719229999999</v>
      </c>
      <c r="D9" s="277">
        <v>674.50823199999968</v>
      </c>
      <c r="E9" s="292">
        <v>480.07822999999991</v>
      </c>
      <c r="F9" s="290">
        <v>394.21547200000015</v>
      </c>
      <c r="G9" s="277">
        <v>266.27460700000012</v>
      </c>
      <c r="H9" s="352">
        <v>0</v>
      </c>
      <c r="I9" s="353">
        <v>0</v>
      </c>
      <c r="J9" s="354">
        <v>0</v>
      </c>
      <c r="K9" s="352">
        <v>0</v>
      </c>
      <c r="L9" s="353">
        <v>0</v>
      </c>
      <c r="M9" s="354">
        <v>0</v>
      </c>
      <c r="N9" s="189">
        <f t="shared" si="4"/>
        <v>3838.5441389999996</v>
      </c>
      <c r="P9" s="41"/>
      <c r="Q9" s="128"/>
      <c r="R9" s="128"/>
      <c r="S9" s="128"/>
      <c r="T9" s="128"/>
      <c r="U9" s="121"/>
    </row>
    <row r="10" spans="1:21">
      <c r="A10" s="166" t="s">
        <v>101</v>
      </c>
      <c r="B10" s="276">
        <v>758.77138500000012</v>
      </c>
      <c r="C10" s="263">
        <v>684.8153100000003</v>
      </c>
      <c r="D10" s="277">
        <v>631.456276</v>
      </c>
      <c r="E10" s="292">
        <v>427.43523199999993</v>
      </c>
      <c r="F10" s="290">
        <v>380.71513599999997</v>
      </c>
      <c r="G10" s="277">
        <v>273.39528999999993</v>
      </c>
      <c r="H10" s="352">
        <v>0</v>
      </c>
      <c r="I10" s="353">
        <v>0</v>
      </c>
      <c r="J10" s="354">
        <v>0</v>
      </c>
      <c r="K10" s="352">
        <v>0</v>
      </c>
      <c r="L10" s="353">
        <v>0</v>
      </c>
      <c r="M10" s="354">
        <v>0</v>
      </c>
      <c r="N10" s="189">
        <f t="shared" si="4"/>
        <v>3156.5886289999999</v>
      </c>
      <c r="P10" s="41"/>
      <c r="Q10" s="128"/>
      <c r="R10" s="128"/>
      <c r="S10" s="128"/>
      <c r="T10" s="128"/>
      <c r="U10" s="121"/>
    </row>
    <row r="11" spans="1:21">
      <c r="A11" s="166" t="s">
        <v>127</v>
      </c>
      <c r="B11" s="276">
        <v>494.90838000000025</v>
      </c>
      <c r="C11" s="263">
        <v>443.45540400000027</v>
      </c>
      <c r="D11" s="277">
        <v>377.30546100000015</v>
      </c>
      <c r="E11" s="292">
        <v>271.40723700000001</v>
      </c>
      <c r="F11" s="290">
        <v>239.10264500000005</v>
      </c>
      <c r="G11" s="277">
        <v>170.37960200000001</v>
      </c>
      <c r="H11" s="352">
        <v>0</v>
      </c>
      <c r="I11" s="353">
        <v>0</v>
      </c>
      <c r="J11" s="354">
        <v>0</v>
      </c>
      <c r="K11" s="352">
        <v>0</v>
      </c>
      <c r="L11" s="353">
        <v>0</v>
      </c>
      <c r="M11" s="354">
        <v>0</v>
      </c>
      <c r="N11" s="189">
        <f t="shared" si="4"/>
        <v>1996.5587290000008</v>
      </c>
      <c r="P11" s="41"/>
      <c r="Q11" s="128"/>
      <c r="R11" s="128"/>
      <c r="S11" s="128"/>
      <c r="T11" s="128"/>
      <c r="U11" s="121"/>
    </row>
    <row r="12" spans="1:21">
      <c r="A12" s="166" t="s">
        <v>102</v>
      </c>
      <c r="B12" s="276">
        <v>577.83052599999996</v>
      </c>
      <c r="C12" s="263">
        <v>466.97832199999999</v>
      </c>
      <c r="D12" s="277">
        <v>391.74162900000022</v>
      </c>
      <c r="E12" s="292">
        <v>290.86895599999997</v>
      </c>
      <c r="F12" s="290">
        <v>261.61505299999999</v>
      </c>
      <c r="G12" s="277">
        <v>183.284267</v>
      </c>
      <c r="H12" s="352">
        <v>0</v>
      </c>
      <c r="I12" s="353">
        <v>0</v>
      </c>
      <c r="J12" s="354">
        <v>0</v>
      </c>
      <c r="K12" s="352">
        <v>0</v>
      </c>
      <c r="L12" s="353">
        <v>0</v>
      </c>
      <c r="M12" s="354">
        <v>0</v>
      </c>
      <c r="N12" s="189">
        <f t="shared" si="4"/>
        <v>2172.3187530000005</v>
      </c>
      <c r="P12" s="41"/>
      <c r="Q12" s="128"/>
      <c r="R12" s="128"/>
      <c r="S12" s="128"/>
      <c r="T12" s="128"/>
      <c r="U12" s="121"/>
    </row>
    <row r="13" spans="1:21">
      <c r="A13" s="166" t="s">
        <v>103</v>
      </c>
      <c r="B13" s="276">
        <v>317.88895699999989</v>
      </c>
      <c r="C13" s="263">
        <v>288.78261799999996</v>
      </c>
      <c r="D13" s="277">
        <v>231.05620199999993</v>
      </c>
      <c r="E13" s="292">
        <v>167.11623899999995</v>
      </c>
      <c r="F13" s="290">
        <v>137.55137800000003</v>
      </c>
      <c r="G13" s="277">
        <v>107.417145</v>
      </c>
      <c r="H13" s="352">
        <v>0</v>
      </c>
      <c r="I13" s="353">
        <v>0</v>
      </c>
      <c r="J13" s="354">
        <v>0</v>
      </c>
      <c r="K13" s="352">
        <v>0</v>
      </c>
      <c r="L13" s="353">
        <v>0</v>
      </c>
      <c r="M13" s="354">
        <v>0</v>
      </c>
      <c r="N13" s="189">
        <f t="shared" si="4"/>
        <v>1249.812539</v>
      </c>
      <c r="P13" s="41"/>
      <c r="Q13" s="128"/>
      <c r="R13" s="128"/>
      <c r="S13" s="128"/>
      <c r="T13" s="128"/>
      <c r="U13" s="121"/>
    </row>
    <row r="14" spans="1:21">
      <c r="A14" s="166" t="s">
        <v>104</v>
      </c>
      <c r="B14" s="276">
        <v>2885.1200019999997</v>
      </c>
      <c r="C14" s="263">
        <v>2577.5445979999986</v>
      </c>
      <c r="D14" s="277">
        <v>2263.481278000002</v>
      </c>
      <c r="E14" s="292">
        <v>1788.2631159999999</v>
      </c>
      <c r="F14" s="290">
        <v>1717.6965669999997</v>
      </c>
      <c r="G14" s="277">
        <v>1351.334100999999</v>
      </c>
      <c r="H14" s="352">
        <v>0</v>
      </c>
      <c r="I14" s="353">
        <v>0</v>
      </c>
      <c r="J14" s="354">
        <v>0</v>
      </c>
      <c r="K14" s="352">
        <v>0</v>
      </c>
      <c r="L14" s="353">
        <v>0</v>
      </c>
      <c r="M14" s="354">
        <v>0</v>
      </c>
      <c r="N14" s="189">
        <f t="shared" si="4"/>
        <v>12583.439661999997</v>
      </c>
      <c r="P14" s="41"/>
      <c r="Q14" s="128"/>
      <c r="R14" s="128"/>
      <c r="S14" s="128"/>
      <c r="T14" s="128"/>
      <c r="U14" s="142"/>
    </row>
    <row r="15" spans="1:21">
      <c r="A15" s="166" t="s">
        <v>105</v>
      </c>
      <c r="B15" s="276">
        <v>840.27596599999981</v>
      </c>
      <c r="C15" s="263">
        <v>731.55010700000014</v>
      </c>
      <c r="D15" s="277">
        <v>608.46915799999954</v>
      </c>
      <c r="E15" s="292">
        <v>428.73195499999997</v>
      </c>
      <c r="F15" s="290">
        <v>392.36060199999997</v>
      </c>
      <c r="G15" s="277">
        <v>289.13996000000009</v>
      </c>
      <c r="H15" s="352">
        <v>0</v>
      </c>
      <c r="I15" s="353">
        <v>0</v>
      </c>
      <c r="J15" s="354">
        <v>0</v>
      </c>
      <c r="K15" s="352">
        <v>0</v>
      </c>
      <c r="L15" s="353">
        <v>0</v>
      </c>
      <c r="M15" s="354">
        <v>0</v>
      </c>
      <c r="N15" s="189">
        <f t="shared" si="4"/>
        <v>3290.5277479999991</v>
      </c>
      <c r="P15" s="41"/>
      <c r="Q15" s="128"/>
      <c r="R15" s="128"/>
      <c r="S15" s="128"/>
      <c r="T15" s="128"/>
      <c r="U15" s="121"/>
    </row>
    <row r="16" spans="1:21">
      <c r="A16" s="166" t="s">
        <v>106</v>
      </c>
      <c r="B16" s="276">
        <v>881.27651700000013</v>
      </c>
      <c r="C16" s="263">
        <v>797.32817699999998</v>
      </c>
      <c r="D16" s="277">
        <v>652.75127000000009</v>
      </c>
      <c r="E16" s="292">
        <v>446.4945909999999</v>
      </c>
      <c r="F16" s="290">
        <v>389.64197399999989</v>
      </c>
      <c r="G16" s="277">
        <v>241.93613299999998</v>
      </c>
      <c r="H16" s="352">
        <v>0</v>
      </c>
      <c r="I16" s="353">
        <v>0</v>
      </c>
      <c r="J16" s="354">
        <v>0</v>
      </c>
      <c r="K16" s="352">
        <v>0</v>
      </c>
      <c r="L16" s="353">
        <v>0</v>
      </c>
      <c r="M16" s="354">
        <v>0</v>
      </c>
      <c r="N16" s="189">
        <f t="shared" si="4"/>
        <v>3409.4286620000003</v>
      </c>
      <c r="P16" s="41"/>
      <c r="Q16" s="128"/>
      <c r="R16" s="128"/>
      <c r="S16" s="128"/>
      <c r="T16" s="128"/>
      <c r="U16" s="121"/>
    </row>
    <row r="17" spans="1:21">
      <c r="A17" s="166" t="s">
        <v>107</v>
      </c>
      <c r="B17" s="276">
        <v>805.30053199999986</v>
      </c>
      <c r="C17" s="263">
        <v>751.87493400000028</v>
      </c>
      <c r="D17" s="277">
        <v>601.63973399999952</v>
      </c>
      <c r="E17" s="292">
        <v>410.53842899999989</v>
      </c>
      <c r="F17" s="290">
        <v>328.63076900000016</v>
      </c>
      <c r="G17" s="277">
        <v>204.70407099999997</v>
      </c>
      <c r="H17" s="352">
        <v>0</v>
      </c>
      <c r="I17" s="353">
        <v>0</v>
      </c>
      <c r="J17" s="354">
        <v>0</v>
      </c>
      <c r="K17" s="352">
        <v>0</v>
      </c>
      <c r="L17" s="353">
        <v>0</v>
      </c>
      <c r="M17" s="354">
        <v>0</v>
      </c>
      <c r="N17" s="189">
        <f t="shared" si="4"/>
        <v>3102.6884689999997</v>
      </c>
      <c r="P17" s="41"/>
      <c r="Q17" s="128"/>
      <c r="R17" s="128"/>
      <c r="S17" s="128"/>
      <c r="T17" s="128"/>
      <c r="U17" s="121"/>
    </row>
    <row r="18" spans="1:21">
      <c r="A18" s="166" t="s">
        <v>108</v>
      </c>
      <c r="B18" s="276">
        <v>3292.6908510000003</v>
      </c>
      <c r="C18" s="263">
        <v>2944.7809809999981</v>
      </c>
      <c r="D18" s="277">
        <v>2473.048694999999</v>
      </c>
      <c r="E18" s="292">
        <v>1567.6641399999994</v>
      </c>
      <c r="F18" s="290">
        <v>1386.2591779999998</v>
      </c>
      <c r="G18" s="277">
        <v>1008.3796359999998</v>
      </c>
      <c r="H18" s="352">
        <v>0</v>
      </c>
      <c r="I18" s="353">
        <v>0</v>
      </c>
      <c r="J18" s="354">
        <v>0</v>
      </c>
      <c r="K18" s="352">
        <v>0</v>
      </c>
      <c r="L18" s="353">
        <v>0</v>
      </c>
      <c r="M18" s="354">
        <v>0</v>
      </c>
      <c r="N18" s="189">
        <f t="shared" si="4"/>
        <v>12672.823480999996</v>
      </c>
      <c r="P18" s="41"/>
      <c r="Q18" s="128"/>
      <c r="R18" s="128"/>
      <c r="S18" s="128"/>
      <c r="T18" s="128"/>
      <c r="U18" s="121"/>
    </row>
    <row r="19" spans="1:21">
      <c r="A19" s="166" t="s">
        <v>109</v>
      </c>
      <c r="B19" s="276">
        <v>3318.2691670000013</v>
      </c>
      <c r="C19" s="263">
        <v>3226.4481200000009</v>
      </c>
      <c r="D19" s="277">
        <v>3105.6223780000005</v>
      </c>
      <c r="E19" s="292">
        <v>2500.743132000001</v>
      </c>
      <c r="F19" s="290">
        <v>2281.0711150000002</v>
      </c>
      <c r="G19" s="277">
        <v>1887.8724639999998</v>
      </c>
      <c r="H19" s="352">
        <v>0</v>
      </c>
      <c r="I19" s="353">
        <v>0</v>
      </c>
      <c r="J19" s="354">
        <v>0</v>
      </c>
      <c r="K19" s="352">
        <v>0</v>
      </c>
      <c r="L19" s="353">
        <v>0</v>
      </c>
      <c r="M19" s="354">
        <v>0</v>
      </c>
      <c r="N19" s="189">
        <f t="shared" si="4"/>
        <v>16320.026376000005</v>
      </c>
      <c r="P19" s="41"/>
      <c r="Q19" s="128"/>
      <c r="R19" s="128"/>
      <c r="S19" s="128"/>
      <c r="T19" s="128"/>
      <c r="U19" s="142"/>
    </row>
    <row r="20" spans="1:21">
      <c r="A20" s="166" t="s">
        <v>110</v>
      </c>
      <c r="B20" s="276">
        <v>832.11920599999962</v>
      </c>
      <c r="C20" s="263">
        <v>728.96310900000014</v>
      </c>
      <c r="D20" s="277">
        <v>620.0490860000001</v>
      </c>
      <c r="E20" s="292">
        <v>468.77442400000001</v>
      </c>
      <c r="F20" s="290">
        <v>444.85673899999995</v>
      </c>
      <c r="G20" s="277">
        <v>332.97327800000011</v>
      </c>
      <c r="H20" s="352">
        <v>0</v>
      </c>
      <c r="I20" s="353">
        <v>0</v>
      </c>
      <c r="J20" s="354">
        <v>0</v>
      </c>
      <c r="K20" s="352">
        <v>0</v>
      </c>
      <c r="L20" s="353">
        <v>0</v>
      </c>
      <c r="M20" s="354">
        <v>0</v>
      </c>
      <c r="N20" s="189">
        <f t="shared" si="4"/>
        <v>3427.7358419999996</v>
      </c>
      <c r="P20" s="41"/>
      <c r="Q20" s="128"/>
      <c r="R20" s="128"/>
      <c r="S20" s="128"/>
      <c r="T20" s="128"/>
      <c r="U20" s="121"/>
    </row>
    <row r="21" spans="1:21" ht="12">
      <c r="A21" s="4"/>
      <c r="N21" s="3"/>
      <c r="P21" s="136"/>
      <c r="Q21" s="136"/>
      <c r="R21" s="136"/>
      <c r="S21" s="136"/>
      <c r="T21" s="136"/>
      <c r="U21" s="141"/>
    </row>
    <row r="22" spans="1:21">
      <c r="A22" s="10" t="s">
        <v>128</v>
      </c>
      <c r="B22" s="25">
        <v>841.89372899999978</v>
      </c>
      <c r="C22" s="130"/>
      <c r="D22" s="130"/>
      <c r="Q22" s="128"/>
      <c r="R22" s="128"/>
      <c r="S22" s="128"/>
      <c r="U22" s="121"/>
    </row>
    <row r="23" spans="1:21">
      <c r="A23" s="10" t="s">
        <v>99</v>
      </c>
      <c r="B23" s="25">
        <v>1159.3942020000002</v>
      </c>
      <c r="C23" s="130"/>
      <c r="D23" s="130"/>
      <c r="U23" s="140"/>
    </row>
    <row r="24" spans="1:21">
      <c r="A24" s="10" t="s">
        <v>100</v>
      </c>
      <c r="B24" s="25">
        <v>1140.5683090000002</v>
      </c>
      <c r="C24" s="130"/>
      <c r="D24" s="130"/>
    </row>
    <row r="25" spans="1:21">
      <c r="A25" s="10" t="s">
        <v>101</v>
      </c>
      <c r="B25" s="25">
        <v>1081.5456579999998</v>
      </c>
      <c r="C25" s="130"/>
      <c r="D25" s="130"/>
    </row>
    <row r="26" spans="1:21">
      <c r="A26" s="10" t="s">
        <v>127</v>
      </c>
      <c r="B26" s="25">
        <v>680.88948400000004</v>
      </c>
      <c r="C26" s="130"/>
      <c r="D26" s="130"/>
    </row>
    <row r="27" spans="1:21">
      <c r="A27" s="10" t="s">
        <v>102</v>
      </c>
      <c r="B27" s="25">
        <v>735.76827600000001</v>
      </c>
      <c r="C27" s="130"/>
      <c r="D27" s="130"/>
    </row>
    <row r="28" spans="1:21">
      <c r="A28" s="10" t="s">
        <v>103</v>
      </c>
      <c r="B28" s="25">
        <v>412.08476199999996</v>
      </c>
      <c r="C28" s="130"/>
      <c r="D28" s="130"/>
    </row>
    <row r="29" spans="1:21">
      <c r="A29" s="10" t="s">
        <v>104</v>
      </c>
      <c r="B29" s="25">
        <v>4857.2937839999986</v>
      </c>
      <c r="C29" s="130"/>
      <c r="D29" s="130"/>
    </row>
    <row r="30" spans="1:21">
      <c r="A30" s="10" t="s">
        <v>105</v>
      </c>
      <c r="B30" s="25">
        <v>1110.2325169999999</v>
      </c>
      <c r="C30" s="130"/>
      <c r="D30" s="130"/>
    </row>
    <row r="31" spans="1:21">
      <c r="A31" s="10" t="s">
        <v>106</v>
      </c>
      <c r="B31" s="25">
        <v>1078.0726979999997</v>
      </c>
      <c r="C31" s="130"/>
      <c r="D31" s="130"/>
    </row>
    <row r="32" spans="1:21">
      <c r="A32" s="10" t="s">
        <v>107</v>
      </c>
      <c r="B32" s="25">
        <v>943.87326900000005</v>
      </c>
      <c r="C32" s="130"/>
      <c r="D32" s="130"/>
    </row>
    <row r="33" spans="1:4">
      <c r="A33" s="10" t="s">
        <v>108</v>
      </c>
      <c r="B33" s="25">
        <v>3962.3029539999989</v>
      </c>
      <c r="C33" s="130"/>
      <c r="D33" s="130"/>
    </row>
    <row r="34" spans="1:4">
      <c r="A34" s="10" t="s">
        <v>109</v>
      </c>
      <c r="B34" s="25">
        <v>6669.6867110000012</v>
      </c>
      <c r="C34" s="130"/>
      <c r="D34" s="130"/>
    </row>
    <row r="35" spans="1:4">
      <c r="A35" s="10" t="s">
        <v>110</v>
      </c>
      <c r="B35" s="25">
        <v>1246.6044410000002</v>
      </c>
      <c r="C35" s="130"/>
      <c r="D35" s="130"/>
    </row>
    <row r="36" spans="1:4">
      <c r="A36" s="130"/>
      <c r="B36" s="130"/>
      <c r="C36" s="130"/>
      <c r="D36" s="130"/>
    </row>
    <row r="37" spans="1:4">
      <c r="A37" s="130"/>
      <c r="B37" s="130"/>
      <c r="C37" s="130"/>
      <c r="D37" s="130"/>
    </row>
    <row r="38" spans="1:4">
      <c r="A38" s="130"/>
      <c r="B38" s="130"/>
      <c r="C38" s="130"/>
      <c r="D38" s="130"/>
    </row>
    <row r="39" spans="1:4">
      <c r="A39" s="130"/>
      <c r="B39" s="130"/>
      <c r="C39" s="130"/>
      <c r="D39" s="130"/>
    </row>
    <row r="40" spans="1:4">
      <c r="A40" s="130"/>
      <c r="B40" s="130"/>
      <c r="C40" s="130"/>
      <c r="D40" s="130"/>
    </row>
    <row r="41" spans="1:4">
      <c r="A41" s="130"/>
      <c r="B41" s="130"/>
      <c r="C41" s="130"/>
      <c r="D41" s="130"/>
    </row>
    <row r="42" spans="1:4">
      <c r="A42" s="130"/>
      <c r="B42" s="130"/>
      <c r="C42" s="130"/>
      <c r="D42" s="130"/>
    </row>
    <row r="43" spans="1:4">
      <c r="A43" s="130"/>
      <c r="B43" s="130"/>
      <c r="C43" s="130"/>
      <c r="D43" s="130"/>
    </row>
    <row r="44" spans="1:4">
      <c r="A44" s="130"/>
      <c r="B44" s="130"/>
      <c r="C44" s="130"/>
      <c r="D44" s="130"/>
    </row>
    <row r="45" spans="1:4">
      <c r="A45" s="130"/>
      <c r="B45" s="130"/>
      <c r="C45" s="130"/>
      <c r="D45" s="130"/>
    </row>
  </sheetData>
  <sortState ref="A7:N20">
    <sortCondition ref="A7"/>
  </sortState>
  <mergeCells count="11">
    <mergeCell ref="N5:N6"/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4"/>
  <dimension ref="A1:U46"/>
  <sheetViews>
    <sheetView showGridLines="0" zoomScaleNormal="100" zoomScaleSheetLayoutView="85" workbookViewId="0">
      <selection activeCell="A2" sqref="A2"/>
    </sheetView>
  </sheetViews>
  <sheetFormatPr defaultColWidth="9.109375" defaultRowHeight="13.2"/>
  <cols>
    <col min="1" max="1" width="30.88671875" style="2" customWidth="1"/>
    <col min="2" max="15" width="7.44140625" style="2" customWidth="1"/>
    <col min="16" max="16" width="9.109375" style="2" customWidth="1"/>
    <col min="17" max="16384" width="9.109375" style="2"/>
  </cols>
  <sheetData>
    <row r="1" spans="1:21" s="66" customFormat="1" ht="17.399999999999999">
      <c r="A1" s="234" t="s">
        <v>338</v>
      </c>
      <c r="B1" s="23"/>
      <c r="C1" s="23"/>
      <c r="D1" s="23"/>
      <c r="E1" s="23"/>
      <c r="G1" s="23"/>
      <c r="H1" s="23"/>
      <c r="I1" s="23"/>
      <c r="J1" s="23"/>
      <c r="K1" s="23"/>
      <c r="L1" s="23"/>
      <c r="M1" s="23"/>
      <c r="N1" s="23"/>
      <c r="P1" s="238" t="str">
        <f>'3'!N1</f>
        <v>IV. čtvrtletí 2023</v>
      </c>
    </row>
    <row r="2" spans="1:21" s="7" customFormat="1" ht="6" customHeight="1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21" s="7" customFormat="1" ht="12" customHeight="1">
      <c r="A3" s="328">
        <v>2025</v>
      </c>
      <c r="B3" s="197" t="s">
        <v>85</v>
      </c>
      <c r="C3" s="197" t="s">
        <v>76</v>
      </c>
      <c r="D3" s="197" t="s">
        <v>77</v>
      </c>
      <c r="E3" s="197" t="s">
        <v>78</v>
      </c>
      <c r="F3" s="197" t="s">
        <v>88</v>
      </c>
      <c r="G3" s="197" t="s">
        <v>79</v>
      </c>
      <c r="H3" s="197" t="s">
        <v>80</v>
      </c>
      <c r="I3" s="197" t="s">
        <v>81</v>
      </c>
      <c r="J3" s="197" t="s">
        <v>82</v>
      </c>
      <c r="K3" s="197" t="s">
        <v>83</v>
      </c>
      <c r="L3" s="197" t="s">
        <v>84</v>
      </c>
      <c r="M3" s="197" t="s">
        <v>86</v>
      </c>
      <c r="N3" s="197" t="s">
        <v>87</v>
      </c>
      <c r="O3" s="197" t="s">
        <v>89</v>
      </c>
      <c r="P3" s="197" t="s">
        <v>7</v>
      </c>
    </row>
    <row r="4" spans="1:21" s="110" customFormat="1" ht="12" customHeight="1">
      <c r="A4" s="167" t="s">
        <v>59</v>
      </c>
      <c r="B4" s="195">
        <f>SUM(B5:B20)</f>
        <v>841.89372899999989</v>
      </c>
      <c r="C4" s="195">
        <f>SUM(C5:C20)</f>
        <v>1159.3942020000002</v>
      </c>
      <c r="D4" s="195">
        <f t="shared" ref="D4:P4" si="0">SUM(D5:D20)</f>
        <v>1140.568309</v>
      </c>
      <c r="E4" s="195">
        <f t="shared" si="0"/>
        <v>1081.5409579999998</v>
      </c>
      <c r="F4" s="195">
        <f>SUM(F5:F20)</f>
        <v>680.88948400000004</v>
      </c>
      <c r="G4" s="195">
        <f t="shared" si="0"/>
        <v>735.76827600000001</v>
      </c>
      <c r="H4" s="195">
        <f t="shared" si="0"/>
        <v>412.08476200000007</v>
      </c>
      <c r="I4" s="195">
        <f t="shared" si="0"/>
        <v>4857.2937839999995</v>
      </c>
      <c r="J4" s="195">
        <f t="shared" si="0"/>
        <v>1110.2325170000001</v>
      </c>
      <c r="K4" s="195">
        <f t="shared" si="0"/>
        <v>1078.0726979999999</v>
      </c>
      <c r="L4" s="195">
        <f t="shared" si="0"/>
        <v>943.87326899999994</v>
      </c>
      <c r="M4" s="195">
        <f t="shared" si="0"/>
        <v>3962.3029540000002</v>
      </c>
      <c r="N4" s="195">
        <f t="shared" si="0"/>
        <v>6669.6867110000012</v>
      </c>
      <c r="O4" s="195">
        <f t="shared" si="0"/>
        <v>1246.604441</v>
      </c>
      <c r="P4" s="195">
        <f t="shared" si="0"/>
        <v>25920.206094000001</v>
      </c>
    </row>
    <row r="5" spans="1:21" s="7" customFormat="1" ht="12" customHeight="1">
      <c r="A5" s="166" t="s">
        <v>40</v>
      </c>
      <c r="B5" s="196">
        <v>0</v>
      </c>
      <c r="C5" s="196">
        <v>520.60405200000014</v>
      </c>
      <c r="D5" s="196">
        <v>84.971490000000003</v>
      </c>
      <c r="E5" s="196">
        <v>92.518000000000001</v>
      </c>
      <c r="F5" s="196">
        <v>314.71669000000003</v>
      </c>
      <c r="G5" s="196">
        <v>256.12660000000005</v>
      </c>
      <c r="H5" s="196">
        <v>0.93181399999999992</v>
      </c>
      <c r="I5" s="196">
        <v>1643.1155659999997</v>
      </c>
      <c r="J5" s="196">
        <v>24.920610999999997</v>
      </c>
      <c r="K5" s="196">
        <v>36.074996000000006</v>
      </c>
      <c r="L5" s="196">
        <v>316.89934799999997</v>
      </c>
      <c r="M5" s="196">
        <v>387.92005899999998</v>
      </c>
      <c r="N5" s="196">
        <v>2711.8537110000002</v>
      </c>
      <c r="O5" s="196">
        <v>168.41504400000002</v>
      </c>
      <c r="P5" s="196">
        <f>SUM(B5:O5)</f>
        <v>6559.0679810000011</v>
      </c>
      <c r="R5" s="8"/>
      <c r="S5" s="124"/>
      <c r="T5" s="124"/>
    </row>
    <row r="6" spans="1:21" s="7" customFormat="1" ht="12" customHeight="1">
      <c r="A6" s="166" t="s">
        <v>39</v>
      </c>
      <c r="B6" s="196">
        <v>48.988999999999997</v>
      </c>
      <c r="C6" s="196">
        <v>88.046835999999971</v>
      </c>
      <c r="D6" s="196">
        <v>62.590863999999996</v>
      </c>
      <c r="E6" s="196">
        <v>11.047754000000003</v>
      </c>
      <c r="F6" s="196">
        <v>135.46978000000001</v>
      </c>
      <c r="G6" s="196">
        <v>89.708822000000055</v>
      </c>
      <c r="H6" s="196">
        <v>8.6133229999999976</v>
      </c>
      <c r="I6" s="196">
        <v>73.333490000000012</v>
      </c>
      <c r="J6" s="196">
        <v>74.875928999999999</v>
      </c>
      <c r="K6" s="196">
        <v>96.194268000000008</v>
      </c>
      <c r="L6" s="196">
        <v>79.546376999999964</v>
      </c>
      <c r="M6" s="196">
        <v>98.446249999999978</v>
      </c>
      <c r="N6" s="196">
        <v>19.637609000000001</v>
      </c>
      <c r="O6" s="196">
        <v>37.874629999999989</v>
      </c>
      <c r="P6" s="196">
        <f t="shared" ref="P6:P20" si="1">SUM(B6:O6)</f>
        <v>924.37493200000006</v>
      </c>
      <c r="R6" s="8"/>
      <c r="S6" s="124"/>
      <c r="T6" s="124"/>
    </row>
    <row r="7" spans="1:21" s="7" customFormat="1" ht="12" customHeight="1">
      <c r="A7" s="166" t="s">
        <v>38</v>
      </c>
      <c r="B7" s="196">
        <v>0</v>
      </c>
      <c r="C7" s="196">
        <v>7.6669999999999998</v>
      </c>
      <c r="D7" s="196">
        <v>0</v>
      </c>
      <c r="E7" s="196">
        <v>0</v>
      </c>
      <c r="F7" s="196">
        <v>0</v>
      </c>
      <c r="G7" s="196">
        <v>6.8019999999999997E-2</v>
      </c>
      <c r="H7" s="196">
        <v>0</v>
      </c>
      <c r="I7" s="196">
        <v>1144.2775139999999</v>
      </c>
      <c r="J7" s="196">
        <v>0</v>
      </c>
      <c r="K7" s="196">
        <v>0</v>
      </c>
      <c r="L7" s="196">
        <v>0</v>
      </c>
      <c r="M7" s="196">
        <v>0</v>
      </c>
      <c r="N7" s="196">
        <v>0.20238999999999999</v>
      </c>
      <c r="O7" s="196">
        <v>11.403580000000002</v>
      </c>
      <c r="P7" s="196">
        <f t="shared" si="1"/>
        <v>1163.6185039999998</v>
      </c>
      <c r="R7" s="8"/>
      <c r="S7" s="124"/>
      <c r="T7" s="124"/>
    </row>
    <row r="8" spans="1:21" s="7" customFormat="1" ht="12" customHeight="1">
      <c r="A8" s="166" t="s">
        <v>60</v>
      </c>
      <c r="B8" s="196">
        <v>0.42899999999999999</v>
      </c>
      <c r="C8" s="196">
        <v>8.7400000000000005E-2</v>
      </c>
      <c r="D8" s="196">
        <v>1.3194000000000001</v>
      </c>
      <c r="E8" s="196">
        <v>0</v>
      </c>
      <c r="F8" s="196">
        <v>1.3307800000000001</v>
      </c>
      <c r="G8" s="196">
        <v>1.3717000000000001</v>
      </c>
      <c r="H8" s="196">
        <v>1.8034700000000001</v>
      </c>
      <c r="I8" s="196">
        <v>0.122795</v>
      </c>
      <c r="J8" s="196">
        <v>2.0646999999999999E-2</v>
      </c>
      <c r="K8" s="196">
        <v>7.2250699999999997</v>
      </c>
      <c r="L8" s="196">
        <v>1.4966250000000001</v>
      </c>
      <c r="M8" s="196">
        <v>9.9165170000000007</v>
      </c>
      <c r="N8" s="196">
        <v>7.6097999999999999E-2</v>
      </c>
      <c r="O8" s="196">
        <v>0</v>
      </c>
      <c r="P8" s="196">
        <f t="shared" si="1"/>
        <v>25.199502000000003</v>
      </c>
      <c r="T8" s="8"/>
    </row>
    <row r="9" spans="1:21" s="7" customFormat="1" ht="12" customHeight="1">
      <c r="A9" s="166" t="s">
        <v>61</v>
      </c>
      <c r="B9" s="196">
        <v>11.015049999999999</v>
      </c>
      <c r="C9" s="196">
        <v>0</v>
      </c>
      <c r="D9" s="196">
        <v>3.5034999999999997E-2</v>
      </c>
      <c r="E9" s="196">
        <v>0.90976999999999997</v>
      </c>
      <c r="F9" s="196">
        <v>0.12952000000000002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0.183</v>
      </c>
      <c r="M9" s="196">
        <v>0</v>
      </c>
      <c r="N9" s="196">
        <v>0.85219999999999996</v>
      </c>
      <c r="O9" s="196">
        <v>0.77900000000000003</v>
      </c>
      <c r="P9" s="196">
        <f t="shared" si="1"/>
        <v>13.903574999999998</v>
      </c>
      <c r="T9" s="8"/>
    </row>
    <row r="10" spans="1:21" s="7" customFormat="1" ht="12" customHeight="1">
      <c r="A10" s="166" t="s">
        <v>62</v>
      </c>
      <c r="B10" s="196">
        <v>0</v>
      </c>
      <c r="C10" s="196">
        <v>0</v>
      </c>
      <c r="D10" s="196">
        <v>3.5479999999999998E-2</v>
      </c>
      <c r="E10" s="196">
        <v>0.14480299999999996</v>
      </c>
      <c r="F10" s="196">
        <v>5.9799999999999999E-2</v>
      </c>
      <c r="G10" s="196">
        <v>4.9000000000000007E-3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0.20399999999999999</v>
      </c>
      <c r="O10" s="196">
        <v>0</v>
      </c>
      <c r="P10" s="196">
        <f t="shared" si="1"/>
        <v>0.44898299999999991</v>
      </c>
      <c r="T10" s="8"/>
      <c r="U10" s="8"/>
    </row>
    <row r="11" spans="1:21" s="7" customFormat="1" ht="12" customHeight="1">
      <c r="A11" s="166" t="s">
        <v>37</v>
      </c>
      <c r="B11" s="196">
        <v>0</v>
      </c>
      <c r="C11" s="196">
        <v>205.36286499999997</v>
      </c>
      <c r="D11" s="196">
        <v>0.61099999999999999</v>
      </c>
      <c r="E11" s="196">
        <v>751.3223999999999</v>
      </c>
      <c r="F11" s="196">
        <v>17.464923000000002</v>
      </c>
      <c r="G11" s="196">
        <v>126.39895</v>
      </c>
      <c r="H11" s="196">
        <v>13.953306000000001</v>
      </c>
      <c r="I11" s="196">
        <v>59.754620000000003</v>
      </c>
      <c r="J11" s="196">
        <v>351.48069399999997</v>
      </c>
      <c r="K11" s="196">
        <v>799.43262700000002</v>
      </c>
      <c r="L11" s="196">
        <v>324.04811699999999</v>
      </c>
      <c r="M11" s="196">
        <v>1773.5316370000003</v>
      </c>
      <c r="N11" s="196">
        <v>3240.1878880000008</v>
      </c>
      <c r="O11" s="196">
        <v>293.90540700000003</v>
      </c>
      <c r="P11" s="196">
        <f t="shared" si="1"/>
        <v>7957.4544340000011</v>
      </c>
      <c r="R11" s="8"/>
      <c r="S11" s="124"/>
      <c r="T11" s="124"/>
    </row>
    <row r="12" spans="1:21" s="7" customFormat="1" ht="12" customHeight="1">
      <c r="A12" s="166" t="s">
        <v>72</v>
      </c>
      <c r="B12" s="196">
        <v>0</v>
      </c>
      <c r="C12" s="196">
        <v>213.75700000000001</v>
      </c>
      <c r="D12" s="196">
        <v>0</v>
      </c>
      <c r="E12" s="196">
        <v>0</v>
      </c>
      <c r="F12" s="196">
        <v>68.646000000000001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f t="shared" si="1"/>
        <v>282.40300000000002</v>
      </c>
      <c r="T12" s="8"/>
    </row>
    <row r="13" spans="1:21" s="7" customFormat="1" ht="12" customHeight="1">
      <c r="A13" s="166" t="s">
        <v>36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f t="shared" si="1"/>
        <v>0</v>
      </c>
      <c r="T13" s="8"/>
    </row>
    <row r="14" spans="1:21" s="7" customFormat="1" ht="12" customHeight="1">
      <c r="A14" s="166" t="s">
        <v>35</v>
      </c>
      <c r="B14" s="196">
        <v>0</v>
      </c>
      <c r="C14" s="196">
        <v>0</v>
      </c>
      <c r="D14" s="196">
        <v>14.227169999999999</v>
      </c>
      <c r="E14" s="196">
        <v>2.0200999999999998</v>
      </c>
      <c r="F14" s="196">
        <v>6.9729999999999999</v>
      </c>
      <c r="G14" s="196">
        <v>0</v>
      </c>
      <c r="H14" s="196">
        <v>1.8453299999999999</v>
      </c>
      <c r="I14" s="196">
        <v>483.75392999999997</v>
      </c>
      <c r="J14" s="196">
        <v>170.191294</v>
      </c>
      <c r="K14" s="196">
        <v>35.151000000000003</v>
      </c>
      <c r="L14" s="196">
        <v>0</v>
      </c>
      <c r="M14" s="196">
        <v>711.07600000000002</v>
      </c>
      <c r="N14" s="196">
        <v>258.55284</v>
      </c>
      <c r="O14" s="196">
        <v>79.275999999999996</v>
      </c>
      <c r="P14" s="196">
        <f t="shared" si="1"/>
        <v>1763.0666639999999</v>
      </c>
      <c r="T14" s="8"/>
    </row>
    <row r="15" spans="1:21" s="7" customFormat="1" ht="12" customHeight="1">
      <c r="A15" s="166" t="s">
        <v>34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1.8946580000000004</v>
      </c>
      <c r="N15" s="196">
        <v>0</v>
      </c>
      <c r="O15" s="196">
        <v>0</v>
      </c>
      <c r="P15" s="196">
        <f t="shared" si="1"/>
        <v>1.8946580000000004</v>
      </c>
      <c r="T15" s="8"/>
    </row>
    <row r="16" spans="1:21" s="7" customFormat="1" ht="12" customHeight="1">
      <c r="A16" s="166" t="s">
        <v>33</v>
      </c>
      <c r="B16" s="196">
        <v>237.46677000000003</v>
      </c>
      <c r="C16" s="196">
        <v>2.274257</v>
      </c>
      <c r="D16" s="196">
        <v>495.673</v>
      </c>
      <c r="E16" s="196">
        <v>0</v>
      </c>
      <c r="F16" s="196">
        <v>2.3269850000000001</v>
      </c>
      <c r="G16" s="196">
        <v>0</v>
      </c>
      <c r="H16" s="196">
        <v>171.21321000000003</v>
      </c>
      <c r="I16" s="196">
        <v>38.112243999999997</v>
      </c>
      <c r="J16" s="196">
        <v>98.293714999999992</v>
      </c>
      <c r="K16" s="196">
        <v>0</v>
      </c>
      <c r="L16" s="196">
        <v>88.080386000000004</v>
      </c>
      <c r="M16" s="196">
        <v>26.654</v>
      </c>
      <c r="N16" s="196">
        <v>0</v>
      </c>
      <c r="O16" s="196">
        <v>20.142499999999998</v>
      </c>
      <c r="P16" s="196">
        <f t="shared" si="1"/>
        <v>1180.237067</v>
      </c>
      <c r="T16" s="8"/>
    </row>
    <row r="17" spans="1:21" s="7" customFormat="1" ht="12" customHeight="1">
      <c r="A17" s="166" t="s">
        <v>32</v>
      </c>
      <c r="B17" s="196">
        <v>0</v>
      </c>
      <c r="C17" s="196">
        <v>0.170767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940.52981899999986</v>
      </c>
      <c r="J17" s="196">
        <v>1.9591000000000001E-2</v>
      </c>
      <c r="K17" s="196">
        <v>0</v>
      </c>
      <c r="L17" s="196">
        <v>0.157</v>
      </c>
      <c r="M17" s="196">
        <v>100.81929</v>
      </c>
      <c r="N17" s="196">
        <v>191.81200000000001</v>
      </c>
      <c r="O17" s="196">
        <v>334.64602600000001</v>
      </c>
      <c r="P17" s="196">
        <f t="shared" si="1"/>
        <v>1568.1544929999995</v>
      </c>
      <c r="T17" s="8"/>
      <c r="U17" s="8"/>
    </row>
    <row r="18" spans="1:21" s="7" customFormat="1" ht="12" customHeight="1">
      <c r="A18" s="166" t="s">
        <v>3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0.17909999999999998</v>
      </c>
      <c r="P18" s="196">
        <f t="shared" si="1"/>
        <v>0.17909999999999998</v>
      </c>
      <c r="T18" s="8"/>
    </row>
    <row r="19" spans="1:21" s="7" customFormat="1" ht="12" customHeight="1">
      <c r="A19" s="166" t="s">
        <v>31</v>
      </c>
      <c r="B19" s="196">
        <v>0</v>
      </c>
      <c r="C19" s="196">
        <v>9.2585470000000001</v>
      </c>
      <c r="D19" s="196">
        <v>0.13011700000000001</v>
      </c>
      <c r="E19" s="196">
        <v>0</v>
      </c>
      <c r="F19" s="196">
        <v>0.20097300000000001</v>
      </c>
      <c r="G19" s="196">
        <v>0.58897900000000014</v>
      </c>
      <c r="H19" s="196">
        <v>5.7300000000000007E-3</v>
      </c>
      <c r="I19" s="196">
        <v>3.5431379999999999</v>
      </c>
      <c r="J19" s="196">
        <v>4.3770640000000007</v>
      </c>
      <c r="K19" s="196">
        <v>0.65713700000000008</v>
      </c>
      <c r="L19" s="196">
        <v>9.4239000000000003E-2</v>
      </c>
      <c r="M19" s="196">
        <v>5.4339230000000001</v>
      </c>
      <c r="N19" s="196">
        <v>0.51351399999999991</v>
      </c>
      <c r="O19" s="196">
        <v>0.24768399999999999</v>
      </c>
      <c r="P19" s="196">
        <f t="shared" si="1"/>
        <v>25.051045000000002</v>
      </c>
      <c r="T19" s="8"/>
    </row>
    <row r="20" spans="1:21" s="7" customFormat="1" ht="12" customHeight="1">
      <c r="A20" s="166" t="s">
        <v>30</v>
      </c>
      <c r="B20" s="196">
        <v>543.99390899999992</v>
      </c>
      <c r="C20" s="196">
        <v>112.16547800000006</v>
      </c>
      <c r="D20" s="196">
        <v>480.97475299999996</v>
      </c>
      <c r="E20" s="196">
        <v>223.57813099999998</v>
      </c>
      <c r="F20" s="196">
        <v>133.57103300000009</v>
      </c>
      <c r="G20" s="196">
        <v>261.50030499999997</v>
      </c>
      <c r="H20" s="196">
        <v>213.71857900000001</v>
      </c>
      <c r="I20" s="196">
        <v>470.75066799999996</v>
      </c>
      <c r="J20" s="196">
        <v>386.05297200000018</v>
      </c>
      <c r="K20" s="196">
        <v>103.33760000000001</v>
      </c>
      <c r="L20" s="196">
        <v>133.368177</v>
      </c>
      <c r="M20" s="196">
        <v>846.61062000000004</v>
      </c>
      <c r="N20" s="196">
        <v>245.7944610000001</v>
      </c>
      <c r="O20" s="196">
        <v>299.73547000000002</v>
      </c>
      <c r="P20" s="196">
        <f t="shared" si="1"/>
        <v>4455.1521560000001</v>
      </c>
      <c r="R20" s="8"/>
      <c r="S20" s="124"/>
      <c r="T20" s="124"/>
    </row>
    <row r="21" spans="1:21" s="4" customFormat="1" ht="11.4">
      <c r="A21" s="199"/>
      <c r="P21" s="3"/>
      <c r="T21" s="124"/>
    </row>
    <row r="22" spans="1:21" s="7" customFormat="1">
      <c r="A22" s="67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7"/>
    </row>
    <row r="23" spans="1:21" s="7" customFormat="1">
      <c r="A23" s="67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</row>
    <row r="24" spans="1:21" s="7" customFormat="1">
      <c r="A24" s="6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9"/>
    </row>
    <row r="25" spans="1:21" s="7" customFormat="1">
      <c r="A25" s="67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21" s="7" customFormat="1">
      <c r="A26" s="67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S26" s="8"/>
    </row>
    <row r="27" spans="1:21" s="7" customFormat="1">
      <c r="A27" s="67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</row>
    <row r="28" spans="1:21" s="7" customFormat="1">
      <c r="A28" s="67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1:21" s="7" customFormat="1">
      <c r="A29" s="67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</row>
    <row r="30" spans="1:21" s="7" customFormat="1">
      <c r="A30" s="67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</row>
    <row r="31" spans="1:21" s="7" customFormat="1">
      <c r="A31" s="67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</row>
    <row r="32" spans="1:21" s="7" customFormat="1">
      <c r="A32" s="67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</row>
    <row r="33" spans="1:16" s="7" customFormat="1">
      <c r="A33" s="67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s="7" customFormat="1">
      <c r="A34" s="67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s="7" customFormat="1">
      <c r="A35" s="67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s="7" customFormat="1">
      <c r="A36" s="67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s="7" customFormat="1">
      <c r="A37" s="67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s="7" customFormat="1">
      <c r="A38" s="67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s="7" customFormat="1">
      <c r="A39" s="67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  <row r="40" spans="1:16" s="7" customFormat="1">
      <c r="A40" s="67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</row>
    <row r="41" spans="1:16" s="7" customFormat="1">
      <c r="A41" s="67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</row>
    <row r="42" spans="1:16" s="7" customForma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</row>
    <row r="44" spans="1:16">
      <c r="C44" s="70"/>
    </row>
    <row r="45" spans="1:16">
      <c r="C45" s="70"/>
    </row>
    <row r="46" spans="1:16">
      <c r="C46" s="70"/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4dc2d1e-e557-46df-b43d-86cdda3daf61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E30910C169A742B2EA2F6857C7D85D" ma:contentTypeVersion="13" ma:contentTypeDescription="Create a new document." ma:contentTypeScope="" ma:versionID="348c13282ee6afdfb781e834b7895c38">
  <xsd:schema xmlns:xsd="http://www.w3.org/2001/XMLSchema" xmlns:xs="http://www.w3.org/2001/XMLSchema" xmlns:p="http://schemas.microsoft.com/office/2006/metadata/properties" xmlns:ns2="14dc2d1e-e557-46df-b43d-86cdda3daf61" xmlns:ns3="5bf3f6dc-e993-4359-8647-cf971b7e723e" targetNamespace="http://schemas.microsoft.com/office/2006/metadata/properties" ma:root="true" ma:fieldsID="13208d426c497f9b3965c1401757bb05" ns2:_="" ns3:_="">
    <xsd:import namespace="14dc2d1e-e557-46df-b43d-86cdda3daf61"/>
    <xsd:import namespace="5bf3f6dc-e993-4359-8647-cf971b7e723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2d1e-e557-46df-b43d-86cdda3daf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633881d7-4c0e-47fb-8323-9fb0d5f480f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f3f6dc-e993-4359-8647-cf971b7e723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2DD05D-22E0-4019-BE77-DF1C16FC99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C148F3-6171-44C0-BAD6-807D14DBBAAE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5bf3f6dc-e993-4359-8647-cf971b7e723e"/>
    <ds:schemaRef ds:uri="http://schemas.microsoft.com/office/2006/metadata/properties"/>
    <ds:schemaRef ds:uri="http://schemas.microsoft.com/office/infopath/2007/PartnerControls"/>
    <ds:schemaRef ds:uri="http://purl.org/dc/terms/"/>
    <ds:schemaRef ds:uri="14dc2d1e-e557-46df-b43d-86cdda3daf61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40EE897-94AE-4486-8AC8-0ABA38AD11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2d1e-e557-46df-b43d-86cdda3daf61"/>
    <ds:schemaRef ds:uri="5bf3f6dc-e993-4359-8647-cf971b7e72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1</vt:i4>
      </vt:variant>
    </vt:vector>
  </HeadingPairs>
  <TitlesOfParts>
    <vt:vector size="51" baseType="lpstr">
      <vt:lpstr>Titulní</vt:lpstr>
      <vt:lpstr>Obsah</vt:lpstr>
      <vt:lpstr>Úvod</vt:lpstr>
      <vt:lpstr>1</vt:lpstr>
      <vt:lpstr>2</vt:lpstr>
      <vt:lpstr>3</vt:lpstr>
      <vt:lpstr>4.1</vt:lpstr>
      <vt:lpstr>4.2</vt:lpstr>
      <vt:lpstr>4.3</vt:lpstr>
      <vt:lpstr>5.1</vt:lpstr>
      <vt:lpstr>5.2</vt:lpstr>
      <vt:lpstr>5.3</vt:lpstr>
      <vt:lpstr>5.4</vt:lpstr>
      <vt:lpstr>6</vt:lpstr>
      <vt:lpstr>7.1</vt:lpstr>
      <vt:lpstr>7.2</vt:lpstr>
      <vt:lpstr>8.1</vt:lpstr>
      <vt:lpstr>8.2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8.12</vt:lpstr>
      <vt:lpstr>8.13</vt:lpstr>
      <vt:lpstr>8.14</vt:lpstr>
      <vt:lpstr>9</vt:lpstr>
      <vt:lpstr>10.1</vt:lpstr>
      <vt:lpstr>10.2</vt:lpstr>
      <vt:lpstr>10.3</vt:lpstr>
      <vt:lpstr>10.4</vt:lpstr>
      <vt:lpstr>10.5</vt:lpstr>
      <vt:lpstr>Obálka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daniel.rosecky@eru.cz</dc:creator>
  <cp:lastModifiedBy>Rosecký Daniel Ing.</cp:lastModifiedBy>
  <cp:lastPrinted>2025-09-03T07:05:12Z</cp:lastPrinted>
  <dcterms:created xsi:type="dcterms:W3CDTF">2006-03-02T11:20:40Z</dcterms:created>
  <dcterms:modified xsi:type="dcterms:W3CDTF">2025-09-11T07:07:49Z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0x01010016E30910C169A742B2EA2F6857C7D85D</vt:lpwstr>
  </property>
</Properties>
</file>