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9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5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6.xml" ContentType="application/vnd.openxmlformats-officedocument.drawing+xml"/>
  <Override PartName="/xl/charts/chart37.xml" ContentType="application/vnd.openxmlformats-officedocument.drawingml.chart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5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6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7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SP\Statistika\PLYN\Plyn statistika\Plyn - Mesic\2026\"/>
    </mc:Choice>
  </mc:AlternateContent>
  <xr:revisionPtr revIDLastSave="0" documentId="13_ncr:1_{8ABA18D7-122D-4A74-A3F2-BA56F09F011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Titulní" sheetId="182" r:id="rId1"/>
    <sheet name="Obsah" sheetId="170" r:id="rId2"/>
    <sheet name="Úvod" sheetId="171" r:id="rId3"/>
    <sheet name="1" sheetId="172" r:id="rId4"/>
    <sheet name="2" sheetId="179" r:id="rId5"/>
    <sheet name="3.1" sheetId="105" r:id="rId6"/>
    <sheet name="3.2" sheetId="122" r:id="rId7"/>
    <sheet name="4.1" sheetId="146" r:id="rId8"/>
    <sheet name="4.2" sheetId="147" r:id="rId9"/>
    <sheet name="4.3" sheetId="145" r:id="rId10"/>
    <sheet name="5.1" sheetId="116" r:id="rId11"/>
    <sheet name="5.2" sheetId="165" r:id="rId12"/>
    <sheet name="5.3" sheetId="167" r:id="rId13"/>
    <sheet name="5.4" sheetId="166" r:id="rId14"/>
    <sheet name="5.5" sheetId="168" r:id="rId15"/>
    <sheet name="5.6" sheetId="126" r:id="rId16"/>
    <sheet name="5.7" sheetId="161" r:id="rId17"/>
    <sheet name="5.8" sheetId="162" r:id="rId18"/>
    <sheet name="5.9" sheetId="163" r:id="rId19"/>
    <sheet name="5.10" sheetId="133" r:id="rId20"/>
    <sheet name="6.1" sheetId="107" r:id="rId21"/>
    <sheet name="6.2" sheetId="108" r:id="rId22"/>
    <sheet name="6.3" sheetId="109" r:id="rId23"/>
    <sheet name="6.4" sheetId="110" r:id="rId24"/>
    <sheet name="6.5" sheetId="111" r:id="rId25"/>
    <sheet name="6.6" sheetId="112" r:id="rId26"/>
    <sheet name="6.7" sheetId="113" r:id="rId27"/>
    <sheet name="6.8" sheetId="120" r:id="rId28"/>
    <sheet name="6.9" sheetId="139" r:id="rId29"/>
    <sheet name="6.10" sheetId="140" r:id="rId30"/>
    <sheet name="6.11" sheetId="141" r:id="rId31"/>
    <sheet name="6.12" sheetId="128" r:id="rId32"/>
    <sheet name="7" sheetId="175" r:id="rId33"/>
  </sheets>
  <definedNames>
    <definedName name="Datum_OTE" localSheetId="0">"30. 4. 2026"</definedName>
    <definedName name="Datum_OTE">"2. 5. 2017"</definedName>
    <definedName name="_xlnm.Print_Area" localSheetId="4">'2'!$A$1:$I$49</definedName>
    <definedName name="_xlnm.Print_Area" localSheetId="10">'5.1'!$A$1:$K$53</definedName>
    <definedName name="_xlnm.Print_Area" localSheetId="0">Titulní!$A$1:$B$11</definedName>
    <definedName name="OLE_LINK42" localSheetId="4">'2'!$A$4</definedName>
    <definedName name="OLE_LINK42" localSheetId="2">Úvod!$A$4</definedName>
    <definedName name="OLE_LINK43" localSheetId="4">'2'!$A$4</definedName>
    <definedName name="OLE_LINK43" localSheetId="2">Úvod!$A$4</definedName>
    <definedName name="OLE_LINK6" localSheetId="4">'2'!#REF!</definedName>
    <definedName name="OLE_LINK6" localSheetId="2">Úvod!$A$7</definedName>
    <definedName name="OLE_LINK7" localSheetId="4">'2'!#REF!</definedName>
    <definedName name="OLE_LINK7" localSheetId="2">Úvod!$A$7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" i="146" l="1"/>
  <c r="M9" i="116"/>
  <c r="N9" i="116"/>
  <c r="O9" i="116"/>
  <c r="R9" i="116"/>
  <c r="S9" i="116"/>
  <c r="M10" i="116"/>
  <c r="N10" i="116"/>
  <c r="O10" i="116"/>
  <c r="R10" i="116"/>
  <c r="S10" i="116"/>
  <c r="M11" i="116"/>
  <c r="N11" i="116"/>
  <c r="O11" i="116"/>
  <c r="R11" i="116"/>
  <c r="S11" i="116"/>
  <c r="M12" i="116"/>
  <c r="N12" i="116"/>
  <c r="O12" i="116"/>
  <c r="R12" i="116"/>
  <c r="S12" i="116"/>
  <c r="M13" i="116"/>
  <c r="N13" i="116"/>
  <c r="O13" i="116"/>
  <c r="R13" i="116"/>
  <c r="S13" i="116"/>
  <c r="M14" i="116"/>
  <c r="N14" i="116"/>
  <c r="O14" i="116"/>
  <c r="R14" i="116"/>
  <c r="S14" i="116"/>
  <c r="M15" i="116"/>
  <c r="N15" i="116"/>
  <c r="O15" i="116"/>
  <c r="R15" i="116"/>
  <c r="S15" i="116"/>
  <c r="M16" i="116"/>
  <c r="N16" i="116"/>
  <c r="O16" i="116"/>
  <c r="R16" i="116"/>
  <c r="S16" i="116"/>
  <c r="M17" i="116"/>
  <c r="N17" i="116"/>
  <c r="O17" i="116"/>
  <c r="R17" i="116"/>
  <c r="S17" i="116"/>
  <c r="M18" i="116"/>
  <c r="N18" i="116"/>
  <c r="O18" i="116"/>
  <c r="R18" i="116"/>
  <c r="S18" i="116"/>
  <c r="M19" i="116"/>
  <c r="N19" i="116"/>
  <c r="O19" i="116"/>
  <c r="R19" i="116"/>
  <c r="S19" i="116"/>
  <c r="M20" i="116"/>
  <c r="N20" i="116"/>
  <c r="O20" i="116"/>
  <c r="R20" i="116"/>
  <c r="S20" i="116"/>
  <c r="M21" i="116"/>
  <c r="N21" i="116"/>
  <c r="O21" i="116"/>
  <c r="R21" i="116"/>
  <c r="S21" i="116"/>
  <c r="M22" i="116"/>
  <c r="N22" i="116"/>
  <c r="O22" i="116"/>
  <c r="R22" i="116"/>
  <c r="S22" i="116"/>
  <c r="M23" i="116"/>
  <c r="N23" i="116"/>
  <c r="O23" i="116"/>
  <c r="R23" i="116"/>
  <c r="S23" i="116"/>
  <c r="M24" i="116"/>
  <c r="N24" i="116"/>
  <c r="O24" i="116"/>
  <c r="R24" i="116"/>
  <c r="S24" i="116"/>
  <c r="M25" i="116"/>
  <c r="N25" i="116"/>
  <c r="O25" i="116"/>
  <c r="R25" i="116"/>
  <c r="S25" i="116"/>
  <c r="M26" i="116"/>
  <c r="N26" i="116"/>
  <c r="O26" i="116"/>
  <c r="R26" i="116"/>
  <c r="S26" i="116"/>
  <c r="M27" i="116"/>
  <c r="N27" i="116"/>
  <c r="O27" i="116"/>
  <c r="R27" i="116"/>
  <c r="S27" i="116"/>
  <c r="M28" i="116"/>
  <c r="N28" i="116"/>
  <c r="O28" i="116"/>
  <c r="R28" i="116"/>
  <c r="S28" i="116"/>
  <c r="M34" i="116"/>
  <c r="R8" i="116"/>
  <c r="N8" i="116"/>
  <c r="O8" i="116"/>
  <c r="S8" i="116"/>
  <c r="M8" i="116"/>
  <c r="A1" i="179" l="1"/>
  <c r="H13" i="116"/>
  <c r="H20" i="147" l="1"/>
  <c r="K28" i="105" l="1"/>
  <c r="G28" i="105"/>
  <c r="K23" i="105"/>
  <c r="G23" i="105"/>
  <c r="K18" i="105"/>
  <c r="G18" i="105"/>
  <c r="H20" i="168" l="1"/>
  <c r="H44" i="111" l="1"/>
  <c r="N22" i="146" l="1"/>
  <c r="B20" i="146"/>
  <c r="E19" i="179" s="1"/>
  <c r="B21" i="146"/>
  <c r="K30" i="105" l="1"/>
  <c r="K54" i="105"/>
  <c r="K50" i="105"/>
  <c r="K49" i="105"/>
  <c r="K48" i="105"/>
  <c r="K47" i="105"/>
  <c r="K46" i="105"/>
  <c r="K45" i="105"/>
  <c r="K44" i="105"/>
  <c r="K43" i="105"/>
  <c r="K42" i="105"/>
  <c r="K41" i="105"/>
  <c r="K40" i="105"/>
  <c r="K39" i="105"/>
  <c r="K38" i="105"/>
  <c r="K37" i="105"/>
  <c r="K36" i="105"/>
  <c r="K35" i="105"/>
  <c r="K34" i="105"/>
  <c r="K33" i="105"/>
  <c r="K32" i="105"/>
  <c r="K31" i="105"/>
  <c r="K29" i="105"/>
  <c r="K27" i="105"/>
  <c r="K26" i="105"/>
  <c r="K25" i="105"/>
  <c r="K24" i="105"/>
  <c r="K22" i="105"/>
  <c r="K21" i="105"/>
  <c r="K20" i="105"/>
  <c r="K19" i="105"/>
  <c r="K17" i="105"/>
  <c r="K16" i="105"/>
  <c r="K15" i="105"/>
  <c r="K14" i="105"/>
  <c r="K13" i="105"/>
  <c r="K12" i="105"/>
  <c r="K11" i="105"/>
  <c r="K10" i="105"/>
  <c r="K9" i="105"/>
  <c r="K8" i="105"/>
  <c r="K7" i="105"/>
  <c r="K6" i="105"/>
  <c r="G30" i="105"/>
  <c r="G54" i="105"/>
  <c r="G50" i="105"/>
  <c r="G49" i="105"/>
  <c r="G48" i="105"/>
  <c r="G47" i="105"/>
  <c r="G46" i="105"/>
  <c r="G45" i="105"/>
  <c r="G44" i="105"/>
  <c r="G43" i="105"/>
  <c r="G42" i="105"/>
  <c r="G41" i="105"/>
  <c r="G40" i="105"/>
  <c r="G39" i="105"/>
  <c r="G38" i="105"/>
  <c r="G37" i="105"/>
  <c r="G36" i="105"/>
  <c r="G35" i="105"/>
  <c r="G34" i="105"/>
  <c r="G33" i="105"/>
  <c r="G32" i="105"/>
  <c r="G31" i="105"/>
  <c r="G29" i="105"/>
  <c r="G27" i="105"/>
  <c r="G26" i="105"/>
  <c r="G25" i="105"/>
  <c r="G24" i="105"/>
  <c r="G22" i="105"/>
  <c r="G21" i="105"/>
  <c r="G20" i="105"/>
  <c r="G19" i="105"/>
  <c r="G17" i="105"/>
  <c r="G16" i="105"/>
  <c r="G15" i="105"/>
  <c r="G14" i="105"/>
  <c r="G13" i="105"/>
  <c r="G12" i="105"/>
  <c r="G11" i="105"/>
  <c r="G10" i="105"/>
  <c r="G9" i="105"/>
  <c r="G8" i="105"/>
  <c r="G7" i="105"/>
  <c r="G6" i="105"/>
  <c r="I29" i="116" l="1"/>
  <c r="H25" i="168" l="1"/>
  <c r="B19" i="146"/>
  <c r="C19" i="146"/>
  <c r="B19" i="122" l="1"/>
  <c r="B18" i="122"/>
  <c r="G9" i="108" l="1"/>
  <c r="G10" i="108"/>
  <c r="G11" i="108"/>
  <c r="G12" i="108"/>
  <c r="G13" i="108"/>
  <c r="G15" i="108"/>
  <c r="G16" i="108"/>
  <c r="G17" i="108"/>
  <c r="G18" i="108"/>
  <c r="G19" i="108"/>
  <c r="G21" i="108"/>
  <c r="G22" i="108"/>
  <c r="G23" i="108"/>
  <c r="G24" i="108"/>
  <c r="G25" i="108"/>
  <c r="G14" i="108" l="1"/>
  <c r="G20" i="108"/>
  <c r="G26" i="108"/>
  <c r="K7" i="168" l="1"/>
  <c r="K8" i="168"/>
  <c r="K9" i="168"/>
  <c r="K10" i="168"/>
  <c r="K11" i="168"/>
  <c r="K12" i="168"/>
  <c r="I28" i="167"/>
  <c r="J28" i="167"/>
  <c r="I29" i="167"/>
  <c r="J29" i="167"/>
  <c r="I30" i="167"/>
  <c r="J30" i="167"/>
  <c r="I31" i="167"/>
  <c r="J31" i="167"/>
  <c r="I32" i="167"/>
  <c r="J32" i="167"/>
  <c r="I33" i="167"/>
  <c r="J33" i="167"/>
  <c r="K13" i="168" l="1"/>
  <c r="J34" i="167"/>
  <c r="I34" i="167"/>
  <c r="R44" i="128" l="1"/>
  <c r="R43" i="128"/>
  <c r="I19" i="146"/>
  <c r="G14" i="168" l="1"/>
  <c r="H14" i="168"/>
  <c r="G15" i="168"/>
  <c r="H15" i="168"/>
  <c r="G16" i="168"/>
  <c r="H16" i="168"/>
  <c r="G17" i="168"/>
  <c r="H17" i="168"/>
  <c r="G18" i="168"/>
  <c r="H18" i="168"/>
  <c r="G19" i="168"/>
  <c r="H19" i="168"/>
  <c r="G20" i="168" l="1"/>
  <c r="L19" i="146" l="1"/>
  <c r="L20" i="146"/>
  <c r="L21" i="146"/>
  <c r="L22" i="146"/>
  <c r="L23" i="146"/>
  <c r="L24" i="146"/>
  <c r="L25" i="146"/>
  <c r="J19" i="146"/>
  <c r="J20" i="146"/>
  <c r="J21" i="146"/>
  <c r="J22" i="146"/>
  <c r="J23" i="146"/>
  <c r="J24" i="146"/>
  <c r="J25" i="146"/>
  <c r="F19" i="146"/>
  <c r="F20" i="146"/>
  <c r="F21" i="146"/>
  <c r="F22" i="146"/>
  <c r="F23" i="146"/>
  <c r="F24" i="146"/>
  <c r="F25" i="146"/>
  <c r="C20" i="146"/>
  <c r="C21" i="146"/>
  <c r="C22" i="146"/>
  <c r="C23" i="146"/>
  <c r="C24" i="146"/>
  <c r="C25" i="146"/>
  <c r="E23" i="146" l="1"/>
  <c r="G23" i="146" s="1"/>
  <c r="G9" i="107" l="1"/>
  <c r="R18" i="122" l="1"/>
  <c r="O19" i="122"/>
  <c r="L18" i="122"/>
  <c r="G18" i="122"/>
  <c r="D18" i="122"/>
  <c r="O20" i="146"/>
  <c r="K19" i="146"/>
  <c r="M25" i="146"/>
  <c r="M24" i="146"/>
  <c r="M23" i="146"/>
  <c r="M22" i="146"/>
  <c r="M21" i="146"/>
  <c r="M20" i="146"/>
  <c r="M19" i="146"/>
  <c r="H25" i="146"/>
  <c r="H24" i="146"/>
  <c r="H23" i="146"/>
  <c r="H22" i="146"/>
  <c r="H21" i="146"/>
  <c r="H20" i="146"/>
  <c r="H19" i="146"/>
  <c r="B23" i="146"/>
  <c r="T23" i="146"/>
  <c r="S23" i="146"/>
  <c r="T20" i="146"/>
  <c r="S20" i="146"/>
  <c r="T19" i="146"/>
  <c r="K20" i="146"/>
  <c r="H22" i="179" s="1"/>
  <c r="D20" i="146" l="1"/>
  <c r="E20" i="179" s="1"/>
  <c r="T25" i="146"/>
  <c r="S25" i="146"/>
  <c r="Q25" i="146"/>
  <c r="P25" i="146"/>
  <c r="O25" i="146"/>
  <c r="N25" i="146"/>
  <c r="K25" i="146"/>
  <c r="I25" i="146"/>
  <c r="E25" i="146"/>
  <c r="G25" i="146" s="1"/>
  <c r="B25" i="146"/>
  <c r="D25" i="146" s="1"/>
  <c r="T24" i="146"/>
  <c r="S24" i="146"/>
  <c r="Q24" i="146"/>
  <c r="P24" i="146"/>
  <c r="O24" i="146"/>
  <c r="N24" i="146"/>
  <c r="K24" i="146"/>
  <c r="I24" i="146"/>
  <c r="E24" i="146"/>
  <c r="G24" i="146" s="1"/>
  <c r="B24" i="146"/>
  <c r="D24" i="146" s="1"/>
  <c r="Q23" i="146"/>
  <c r="P23" i="146"/>
  <c r="O23" i="146"/>
  <c r="N23" i="146"/>
  <c r="K23" i="146"/>
  <c r="I23" i="146"/>
  <c r="D23" i="146"/>
  <c r="T22" i="146"/>
  <c r="S22" i="146"/>
  <c r="Q22" i="146"/>
  <c r="P22" i="146"/>
  <c r="O22" i="146"/>
  <c r="K22" i="146"/>
  <c r="I22" i="146"/>
  <c r="E22" i="146"/>
  <c r="B22" i="146"/>
  <c r="T21" i="146"/>
  <c r="S21" i="146"/>
  <c r="Q21" i="146"/>
  <c r="P21" i="146"/>
  <c r="O21" i="146"/>
  <c r="N21" i="146"/>
  <c r="K21" i="146"/>
  <c r="I21" i="146"/>
  <c r="E21" i="146"/>
  <c r="Q20" i="146"/>
  <c r="E26" i="179" s="1"/>
  <c r="P20" i="146"/>
  <c r="N20" i="146"/>
  <c r="E25" i="179" s="1"/>
  <c r="I20" i="146"/>
  <c r="H19" i="179" s="1"/>
  <c r="E20" i="146"/>
  <c r="E22" i="179" s="1"/>
  <c r="Q19" i="146"/>
  <c r="P19" i="146"/>
  <c r="O19" i="146"/>
  <c r="N19" i="146"/>
  <c r="E19" i="146"/>
  <c r="D19" i="146"/>
  <c r="G20" i="146" l="1"/>
  <c r="E23" i="179" s="1"/>
  <c r="R19" i="146"/>
  <c r="G19" i="146"/>
  <c r="D22" i="146"/>
  <c r="R22" i="146"/>
  <c r="G22" i="146"/>
  <c r="R23" i="146"/>
  <c r="R20" i="146"/>
  <c r="E27" i="179" s="1"/>
  <c r="D21" i="146"/>
  <c r="R21" i="146"/>
  <c r="G21" i="146"/>
  <c r="R24" i="146"/>
  <c r="R25" i="146"/>
  <c r="B4" i="126" l="1"/>
  <c r="B4" i="161"/>
  <c r="B4" i="162"/>
  <c r="B4" i="163"/>
  <c r="B4" i="141" l="1"/>
  <c r="B4" i="140"/>
  <c r="B4" i="139"/>
  <c r="B4" i="120"/>
  <c r="A3" i="141"/>
  <c r="A1" i="141" s="1"/>
  <c r="A3" i="120"/>
  <c r="A1" i="120" s="1"/>
  <c r="A3" i="140"/>
  <c r="A1" i="140" s="1"/>
  <c r="A3" i="139"/>
  <c r="A1" i="139" s="1"/>
  <c r="I19" i="147" l="1"/>
  <c r="A4" i="128"/>
  <c r="A30" i="128" s="1"/>
  <c r="D4" i="108" l="1"/>
  <c r="D34" i="108" s="1"/>
  <c r="I34" i="108" s="1"/>
  <c r="D4" i="109"/>
  <c r="D34" i="109" s="1"/>
  <c r="I34" i="109" s="1"/>
  <c r="D4" i="110"/>
  <c r="D34" i="110" s="1"/>
  <c r="I34" i="110" s="1"/>
  <c r="D4" i="111"/>
  <c r="D34" i="111" s="1"/>
  <c r="I34" i="111" s="1"/>
  <c r="D4" i="112"/>
  <c r="D34" i="112" s="1"/>
  <c r="I34" i="112" s="1"/>
  <c r="D4" i="113"/>
  <c r="D34" i="113" s="1"/>
  <c r="I34" i="113" s="1"/>
  <c r="D4" i="107"/>
  <c r="D34" i="107" s="1"/>
  <c r="I34" i="107" s="1"/>
  <c r="D3" i="167"/>
  <c r="I3" i="167" s="1"/>
  <c r="D3" i="166"/>
  <c r="I3" i="166" s="1"/>
  <c r="D3" i="168"/>
  <c r="I3" i="168" s="1"/>
  <c r="D3" i="165"/>
  <c r="I3" i="165" s="1"/>
  <c r="C41" i="167" l="1"/>
  <c r="I41" i="165"/>
  <c r="I41" i="167"/>
  <c r="C41" i="165"/>
  <c r="C41" i="168"/>
  <c r="I41" i="168"/>
  <c r="C41" i="166"/>
  <c r="I41" i="166"/>
  <c r="A3" i="133"/>
  <c r="D4" i="116"/>
  <c r="A3" i="145" l="1"/>
  <c r="A3" i="147"/>
  <c r="A4" i="146"/>
  <c r="B6" i="146" s="1"/>
  <c r="A3" i="122"/>
  <c r="E4" i="170" l="1"/>
  <c r="A4" i="170" l="1"/>
  <c r="B4" i="170"/>
  <c r="B22" i="122"/>
  <c r="B23" i="147" l="1"/>
  <c r="H23" i="147"/>
  <c r="H14" i="116" l="1"/>
  <c r="F23" i="120" s="1"/>
  <c r="E28" i="165" l="1"/>
  <c r="E29" i="165"/>
  <c r="E30" i="165"/>
  <c r="E31" i="165"/>
  <c r="E32" i="165"/>
  <c r="E33" i="165"/>
  <c r="E28" i="167"/>
  <c r="E29" i="167"/>
  <c r="E30" i="167"/>
  <c r="E31" i="167"/>
  <c r="E32" i="167"/>
  <c r="E33" i="167"/>
  <c r="E28" i="166"/>
  <c r="E29" i="166"/>
  <c r="E30" i="166"/>
  <c r="E31" i="166"/>
  <c r="E32" i="166"/>
  <c r="E33" i="166"/>
  <c r="E34" i="166" l="1"/>
  <c r="E34" i="165"/>
  <c r="E34" i="167"/>
  <c r="G40" i="145"/>
  <c r="G37" i="145"/>
  <c r="G21" i="107" l="1"/>
  <c r="H56" i="113" l="1"/>
  <c r="H16" i="179" l="1"/>
  <c r="H14" i="179"/>
  <c r="H13" i="179"/>
  <c r="H12" i="179"/>
  <c r="H10" i="179"/>
  <c r="H9" i="179"/>
  <c r="E16" i="179"/>
  <c r="E14" i="179"/>
  <c r="E13" i="179"/>
  <c r="E12" i="179"/>
  <c r="E10" i="179"/>
  <c r="E9" i="179"/>
  <c r="E36" i="170" l="1"/>
  <c r="E30" i="170"/>
  <c r="E29" i="170"/>
  <c r="E28" i="170"/>
  <c r="E27" i="170"/>
  <c r="E26" i="170"/>
  <c r="E25" i="170"/>
  <c r="E17" i="170"/>
  <c r="E16" i="170"/>
  <c r="E15" i="170"/>
  <c r="E14" i="170"/>
  <c r="E24" i="170"/>
  <c r="E13" i="170"/>
  <c r="E9" i="170"/>
  <c r="E6" i="170"/>
  <c r="A15" i="170" l="1"/>
  <c r="B15" i="170"/>
  <c r="B30" i="170"/>
  <c r="A30" i="170"/>
  <c r="A24" i="170"/>
  <c r="B24" i="170"/>
  <c r="B17" i="170"/>
  <c r="A17" i="170"/>
  <c r="A28" i="170"/>
  <c r="B28" i="170"/>
  <c r="B25" i="170"/>
  <c r="A25" i="170"/>
  <c r="B29" i="170"/>
  <c r="A29" i="170"/>
  <c r="B9" i="170"/>
  <c r="A9" i="170"/>
  <c r="A26" i="170"/>
  <c r="B26" i="170"/>
  <c r="B13" i="170"/>
  <c r="A13" i="170"/>
  <c r="B27" i="170"/>
  <c r="A27" i="170"/>
  <c r="B36" i="170"/>
  <c r="A36" i="170"/>
  <c r="B6" i="170"/>
  <c r="A6" i="170"/>
  <c r="A14" i="170"/>
  <c r="B14" i="170"/>
  <c r="B16" i="170"/>
  <c r="A16" i="170"/>
  <c r="R49" i="128"/>
  <c r="Q49" i="128"/>
  <c r="P49" i="128"/>
  <c r="O49" i="128"/>
  <c r="N49" i="128"/>
  <c r="M49" i="128"/>
  <c r="L49" i="128"/>
  <c r="K49" i="128"/>
  <c r="J49" i="128"/>
  <c r="I49" i="128"/>
  <c r="H49" i="128"/>
  <c r="G49" i="128"/>
  <c r="F49" i="128"/>
  <c r="E49" i="128"/>
  <c r="D49" i="128"/>
  <c r="C49" i="128"/>
  <c r="B49" i="128"/>
  <c r="R48" i="128"/>
  <c r="Q48" i="128"/>
  <c r="P48" i="128"/>
  <c r="O48" i="128"/>
  <c r="N48" i="128"/>
  <c r="M48" i="128"/>
  <c r="L48" i="128"/>
  <c r="K48" i="128"/>
  <c r="J48" i="128"/>
  <c r="I48" i="128"/>
  <c r="H48" i="128"/>
  <c r="G48" i="128"/>
  <c r="F48" i="128"/>
  <c r="E48" i="128"/>
  <c r="D48" i="128"/>
  <c r="C48" i="128"/>
  <c r="B48" i="128"/>
  <c r="R47" i="128"/>
  <c r="Q47" i="128"/>
  <c r="P47" i="128"/>
  <c r="O47" i="128"/>
  <c r="N47" i="128"/>
  <c r="M47" i="128"/>
  <c r="L47" i="128"/>
  <c r="K47" i="128"/>
  <c r="J47" i="128"/>
  <c r="I47" i="128"/>
  <c r="H47" i="128"/>
  <c r="G47" i="128"/>
  <c r="F47" i="128"/>
  <c r="E47" i="128"/>
  <c r="D47" i="128"/>
  <c r="C47" i="128"/>
  <c r="B47" i="128"/>
  <c r="R46" i="128"/>
  <c r="Q46" i="128"/>
  <c r="P46" i="128"/>
  <c r="O46" i="128"/>
  <c r="N46" i="128"/>
  <c r="M46" i="128"/>
  <c r="L46" i="128"/>
  <c r="K46" i="128"/>
  <c r="J46" i="128"/>
  <c r="I46" i="128"/>
  <c r="H46" i="128"/>
  <c r="G46" i="128"/>
  <c r="F46" i="128"/>
  <c r="E46" i="128"/>
  <c r="D46" i="128"/>
  <c r="C46" i="128"/>
  <c r="B46" i="128"/>
  <c r="R45" i="128"/>
  <c r="Q45" i="128"/>
  <c r="P45" i="128"/>
  <c r="O45" i="128"/>
  <c r="N45" i="128"/>
  <c r="M45" i="128"/>
  <c r="L45" i="128"/>
  <c r="K45" i="128"/>
  <c r="J45" i="128"/>
  <c r="I45" i="128"/>
  <c r="H45" i="128"/>
  <c r="G45" i="128"/>
  <c r="F45" i="128"/>
  <c r="E45" i="128"/>
  <c r="D45" i="128"/>
  <c r="C45" i="128"/>
  <c r="B45" i="128"/>
  <c r="Q44" i="128"/>
  <c r="P44" i="128"/>
  <c r="O44" i="128"/>
  <c r="N44" i="128"/>
  <c r="M44" i="128"/>
  <c r="L44" i="128"/>
  <c r="K44" i="128"/>
  <c r="J44" i="128"/>
  <c r="I44" i="128"/>
  <c r="H44" i="128"/>
  <c r="G44" i="128"/>
  <c r="F44" i="128"/>
  <c r="E44" i="128"/>
  <c r="D44" i="128"/>
  <c r="C44" i="128"/>
  <c r="B44" i="128"/>
  <c r="Q43" i="128"/>
  <c r="P43" i="128"/>
  <c r="O43" i="128"/>
  <c r="N43" i="128"/>
  <c r="M43" i="128"/>
  <c r="L43" i="128"/>
  <c r="K43" i="128"/>
  <c r="J43" i="128"/>
  <c r="I43" i="128"/>
  <c r="H43" i="128"/>
  <c r="G43" i="128"/>
  <c r="F43" i="128"/>
  <c r="E43" i="128"/>
  <c r="D43" i="128"/>
  <c r="C43" i="128"/>
  <c r="B43" i="128"/>
  <c r="E35" i="170" l="1"/>
  <c r="E22" i="170"/>
  <c r="E11" i="170"/>
  <c r="E10" i="170"/>
  <c r="E7" i="170"/>
  <c r="B7" i="170" l="1"/>
  <c r="A7" i="170"/>
  <c r="B35" i="170"/>
  <c r="A35" i="170"/>
  <c r="B10" i="170"/>
  <c r="A10" i="170"/>
  <c r="B22" i="170"/>
  <c r="A22" i="170"/>
  <c r="B11" i="170"/>
  <c r="A11" i="170"/>
  <c r="N30" i="146"/>
  <c r="O30" i="146"/>
  <c r="N31" i="146"/>
  <c r="O31" i="146"/>
  <c r="N32" i="146"/>
  <c r="O32" i="146"/>
  <c r="N33" i="146"/>
  <c r="O33" i="146"/>
  <c r="N34" i="146"/>
  <c r="O34" i="146"/>
  <c r="N35" i="146"/>
  <c r="O35" i="146"/>
  <c r="N36" i="146"/>
  <c r="O36" i="146"/>
  <c r="N37" i="146"/>
  <c r="O37" i="146"/>
  <c r="N38" i="146"/>
  <c r="O38" i="146"/>
  <c r="N39" i="146"/>
  <c r="O39" i="146"/>
  <c r="N40" i="146"/>
  <c r="O40" i="146"/>
  <c r="O29" i="146"/>
  <c r="N29" i="146"/>
  <c r="O28" i="146"/>
  <c r="N28" i="146"/>
  <c r="M30" i="146"/>
  <c r="M31" i="146"/>
  <c r="M32" i="146"/>
  <c r="M33" i="146"/>
  <c r="M34" i="146"/>
  <c r="M35" i="146"/>
  <c r="M36" i="146"/>
  <c r="M37" i="146"/>
  <c r="M38" i="146"/>
  <c r="M39" i="146"/>
  <c r="M40" i="146"/>
  <c r="M29" i="146"/>
  <c r="F30" i="146"/>
  <c r="F31" i="146"/>
  <c r="F32" i="146"/>
  <c r="F33" i="146"/>
  <c r="F34" i="146"/>
  <c r="F35" i="146"/>
  <c r="F36" i="146"/>
  <c r="F37" i="146"/>
  <c r="F38" i="146"/>
  <c r="F39" i="146"/>
  <c r="F40" i="146"/>
  <c r="F29" i="146"/>
  <c r="E30" i="146"/>
  <c r="E31" i="146"/>
  <c r="E32" i="146"/>
  <c r="E33" i="146"/>
  <c r="E34" i="146"/>
  <c r="E35" i="146"/>
  <c r="E36" i="146"/>
  <c r="E37" i="146"/>
  <c r="E38" i="146"/>
  <c r="E39" i="146"/>
  <c r="E40" i="146"/>
  <c r="E29" i="146"/>
  <c r="D40" i="146"/>
  <c r="D30" i="146"/>
  <c r="D31" i="146"/>
  <c r="D32" i="146"/>
  <c r="D33" i="146"/>
  <c r="D34" i="146"/>
  <c r="D35" i="146"/>
  <c r="D36" i="146"/>
  <c r="D37" i="146"/>
  <c r="D38" i="146"/>
  <c r="D39" i="146"/>
  <c r="D29" i="146"/>
  <c r="O31" i="122"/>
  <c r="N29" i="122"/>
  <c r="O29" i="122"/>
  <c r="N30" i="122"/>
  <c r="O30" i="122"/>
  <c r="N31" i="122"/>
  <c r="N32" i="122"/>
  <c r="O32" i="122"/>
  <c r="N33" i="122"/>
  <c r="O33" i="122"/>
  <c r="N34" i="122"/>
  <c r="O34" i="122"/>
  <c r="N35" i="122"/>
  <c r="O35" i="122"/>
  <c r="N36" i="122"/>
  <c r="O36" i="122"/>
  <c r="N37" i="122"/>
  <c r="O37" i="122"/>
  <c r="N38" i="122"/>
  <c r="O38" i="122"/>
  <c r="N39" i="122"/>
  <c r="O39" i="122"/>
  <c r="O28" i="122"/>
  <c r="N28" i="122"/>
  <c r="M29" i="122"/>
  <c r="M30" i="122"/>
  <c r="M31" i="122"/>
  <c r="M32" i="122"/>
  <c r="M33" i="122"/>
  <c r="M34" i="122"/>
  <c r="M35" i="122"/>
  <c r="M36" i="122"/>
  <c r="M37" i="122"/>
  <c r="M38" i="122"/>
  <c r="M39" i="122"/>
  <c r="M28" i="122"/>
  <c r="F29" i="122"/>
  <c r="F30" i="122"/>
  <c r="F31" i="122"/>
  <c r="F32" i="122"/>
  <c r="F33" i="122"/>
  <c r="F34" i="122"/>
  <c r="F35" i="122"/>
  <c r="F36" i="122"/>
  <c r="F37" i="122"/>
  <c r="F38" i="122"/>
  <c r="F39" i="122"/>
  <c r="F28" i="122"/>
  <c r="E29" i="122"/>
  <c r="E30" i="122"/>
  <c r="E31" i="122"/>
  <c r="E32" i="122"/>
  <c r="E33" i="122"/>
  <c r="E34" i="122"/>
  <c r="E35" i="122"/>
  <c r="E36" i="122"/>
  <c r="E37" i="122"/>
  <c r="E38" i="122"/>
  <c r="E39" i="122"/>
  <c r="E28" i="122"/>
  <c r="D38" i="122"/>
  <c r="D39" i="122"/>
  <c r="D29" i="122"/>
  <c r="D30" i="122"/>
  <c r="D31" i="122"/>
  <c r="D32" i="122"/>
  <c r="D33" i="122"/>
  <c r="D34" i="122"/>
  <c r="D35" i="122"/>
  <c r="D36" i="122"/>
  <c r="D37" i="122"/>
  <c r="D28" i="122"/>
  <c r="E23" i="170" l="1"/>
  <c r="E12" i="170"/>
  <c r="E8" i="170"/>
  <c r="E5" i="170"/>
  <c r="E3" i="170"/>
  <c r="B3" i="170" l="1"/>
  <c r="A3" i="170"/>
  <c r="B8" i="170"/>
  <c r="A8" i="170"/>
  <c r="A12" i="170"/>
  <c r="B12" i="170"/>
  <c r="B23" i="170"/>
  <c r="A23" i="170"/>
  <c r="B5" i="170"/>
  <c r="A5" i="170"/>
  <c r="A57" i="108"/>
  <c r="A57" i="109"/>
  <c r="A57" i="110"/>
  <c r="A57" i="111"/>
  <c r="A57" i="112"/>
  <c r="A57" i="113"/>
  <c r="A57" i="107"/>
  <c r="A51" i="108"/>
  <c r="A51" i="109"/>
  <c r="A51" i="110"/>
  <c r="A51" i="111"/>
  <c r="A51" i="112"/>
  <c r="A51" i="113"/>
  <c r="A51" i="107"/>
  <c r="A45" i="108"/>
  <c r="A45" i="109"/>
  <c r="A45" i="110"/>
  <c r="A45" i="111"/>
  <c r="A45" i="112"/>
  <c r="A45" i="113"/>
  <c r="A45" i="107"/>
  <c r="A39" i="108"/>
  <c r="A39" i="109"/>
  <c r="A39" i="110"/>
  <c r="A39" i="111"/>
  <c r="A39" i="112"/>
  <c r="A39" i="113"/>
  <c r="A39" i="107"/>
  <c r="A27" i="108"/>
  <c r="A27" i="109"/>
  <c r="A27" i="110"/>
  <c r="A27" i="111"/>
  <c r="A27" i="112"/>
  <c r="A27" i="113"/>
  <c r="A27" i="107"/>
  <c r="A21" i="108"/>
  <c r="A21" i="109"/>
  <c r="A21" i="110"/>
  <c r="A21" i="111"/>
  <c r="A21" i="112"/>
  <c r="A21" i="113"/>
  <c r="A21" i="107"/>
  <c r="A15" i="108"/>
  <c r="A15" i="109"/>
  <c r="A15" i="110"/>
  <c r="A15" i="111"/>
  <c r="A15" i="112"/>
  <c r="A15" i="113"/>
  <c r="A15" i="107"/>
  <c r="A9" i="108"/>
  <c r="A9" i="109"/>
  <c r="A9" i="110"/>
  <c r="A9" i="111"/>
  <c r="A9" i="112"/>
  <c r="A9" i="113"/>
  <c r="A9" i="107"/>
  <c r="C7" i="162"/>
  <c r="D7" i="162"/>
  <c r="C8" i="162"/>
  <c r="D8" i="162"/>
  <c r="C9" i="162"/>
  <c r="D9" i="162"/>
  <c r="C10" i="162"/>
  <c r="D10" i="162"/>
  <c r="B10" i="162"/>
  <c r="B9" i="162"/>
  <c r="B8" i="162"/>
  <c r="B7" i="162"/>
  <c r="C10" i="161"/>
  <c r="D10" i="161"/>
  <c r="B10" i="161"/>
  <c r="C9" i="161"/>
  <c r="D9" i="161"/>
  <c r="B9" i="161"/>
  <c r="C8" i="161"/>
  <c r="D8" i="161"/>
  <c r="B8" i="161"/>
  <c r="C7" i="161"/>
  <c r="D7" i="161"/>
  <c r="B7" i="161"/>
  <c r="E34" i="170" l="1"/>
  <c r="D11" i="161"/>
  <c r="E32" i="170"/>
  <c r="E33" i="170"/>
  <c r="E31" i="170"/>
  <c r="C10" i="126"/>
  <c r="D10" i="126"/>
  <c r="B10" i="126"/>
  <c r="C9" i="126"/>
  <c r="D9" i="126"/>
  <c r="B9" i="126"/>
  <c r="C8" i="126"/>
  <c r="D8" i="126"/>
  <c r="B8" i="126"/>
  <c r="C7" i="126"/>
  <c r="D7" i="126"/>
  <c r="B7" i="126"/>
  <c r="A3" i="163"/>
  <c r="A1" i="163" s="1"/>
  <c r="A3" i="162"/>
  <c r="A3" i="161"/>
  <c r="A3" i="126"/>
  <c r="D44" i="168"/>
  <c r="C44" i="168"/>
  <c r="D43" i="168"/>
  <c r="C43" i="168"/>
  <c r="D42" i="168"/>
  <c r="C42" i="168"/>
  <c r="J33" i="168"/>
  <c r="I33" i="168"/>
  <c r="F33" i="168"/>
  <c r="E33" i="168"/>
  <c r="J32" i="168"/>
  <c r="I32" i="168"/>
  <c r="F32" i="168"/>
  <c r="E32" i="168"/>
  <c r="D32" i="168"/>
  <c r="J31" i="168"/>
  <c r="I31" i="168"/>
  <c r="F31" i="168"/>
  <c r="E31" i="168"/>
  <c r="D31" i="168"/>
  <c r="J30" i="168"/>
  <c r="I30" i="168"/>
  <c r="F30" i="168"/>
  <c r="E30" i="168"/>
  <c r="D30" i="168"/>
  <c r="J29" i="168"/>
  <c r="I29" i="168"/>
  <c r="F29" i="168"/>
  <c r="E29" i="168"/>
  <c r="D29" i="168"/>
  <c r="J28" i="168"/>
  <c r="I28" i="168"/>
  <c r="F28" i="168"/>
  <c r="E28" i="168"/>
  <c r="D28" i="168"/>
  <c r="A28" i="168"/>
  <c r="A37" i="168" s="1"/>
  <c r="H27" i="168"/>
  <c r="F10" i="162" s="1"/>
  <c r="K26" i="168"/>
  <c r="H26" i="168"/>
  <c r="G26" i="168"/>
  <c r="K25" i="168"/>
  <c r="G25" i="168"/>
  <c r="K24" i="168"/>
  <c r="H24" i="168"/>
  <c r="G24" i="168"/>
  <c r="K23" i="168"/>
  <c r="H23" i="168"/>
  <c r="G23" i="168"/>
  <c r="K22" i="168"/>
  <c r="H22" i="168"/>
  <c r="G22" i="168"/>
  <c r="K21" i="168"/>
  <c r="H21" i="168"/>
  <c r="G21" i="168"/>
  <c r="A21" i="168"/>
  <c r="B44" i="168" s="1"/>
  <c r="F10" i="161"/>
  <c r="K19" i="168"/>
  <c r="K18" i="168"/>
  <c r="K17" i="168"/>
  <c r="K16" i="168"/>
  <c r="K15" i="168"/>
  <c r="K14" i="168"/>
  <c r="A14" i="168"/>
  <c r="H43" i="168" s="1"/>
  <c r="H13" i="168"/>
  <c r="F10" i="126" s="1"/>
  <c r="H12" i="168"/>
  <c r="G12" i="168"/>
  <c r="H11" i="168"/>
  <c r="G11" i="168"/>
  <c r="H10" i="168"/>
  <c r="G10" i="168"/>
  <c r="H9" i="168"/>
  <c r="G9" i="168"/>
  <c r="H8" i="168"/>
  <c r="G8" i="168"/>
  <c r="H7" i="168"/>
  <c r="G7" i="168"/>
  <c r="A7" i="168"/>
  <c r="B42" i="168" s="1"/>
  <c r="D44" i="167"/>
  <c r="C44" i="167"/>
  <c r="D43" i="167"/>
  <c r="C43" i="167"/>
  <c r="D42" i="167"/>
  <c r="C42" i="167"/>
  <c r="F33" i="167"/>
  <c r="F32" i="167"/>
  <c r="D32" i="167"/>
  <c r="F31" i="167"/>
  <c r="D31" i="167"/>
  <c r="F30" i="167"/>
  <c r="D30" i="167"/>
  <c r="F29" i="167"/>
  <c r="D29" i="167"/>
  <c r="F28" i="167"/>
  <c r="D28" i="167"/>
  <c r="A28" i="167"/>
  <c r="A37" i="167" s="1"/>
  <c r="H27" i="167"/>
  <c r="F8" i="162" s="1"/>
  <c r="K26" i="167"/>
  <c r="H26" i="167"/>
  <c r="G26" i="167"/>
  <c r="K25" i="167"/>
  <c r="H25" i="167"/>
  <c r="G25" i="167"/>
  <c r="K24" i="167"/>
  <c r="H24" i="167"/>
  <c r="G24" i="167"/>
  <c r="K23" i="167"/>
  <c r="H23" i="167"/>
  <c r="G23" i="167"/>
  <c r="K22" i="167"/>
  <c r="H22" i="167"/>
  <c r="G22" i="167"/>
  <c r="K21" i="167"/>
  <c r="H21" i="167"/>
  <c r="G21" i="167"/>
  <c r="A21" i="167"/>
  <c r="B44" i="167" s="1"/>
  <c r="H20" i="167"/>
  <c r="F8" i="161" s="1"/>
  <c r="K19" i="167"/>
  <c r="H19" i="167"/>
  <c r="G19" i="167"/>
  <c r="K18" i="167"/>
  <c r="H18" i="167"/>
  <c r="G18" i="167"/>
  <c r="K17" i="167"/>
  <c r="H17" i="167"/>
  <c r="G17" i="167"/>
  <c r="K16" i="167"/>
  <c r="H16" i="167"/>
  <c r="G16" i="167"/>
  <c r="K15" i="167"/>
  <c r="H15" i="167"/>
  <c r="G15" i="167"/>
  <c r="K14" i="167"/>
  <c r="H14" i="167"/>
  <c r="G14" i="167"/>
  <c r="A14" i="167"/>
  <c r="H43" i="167" s="1"/>
  <c r="H13" i="167"/>
  <c r="F8" i="126" s="1"/>
  <c r="K12" i="167"/>
  <c r="H12" i="167"/>
  <c r="G12" i="167"/>
  <c r="K11" i="167"/>
  <c r="H11" i="167"/>
  <c r="G11" i="167"/>
  <c r="K10" i="167"/>
  <c r="H10" i="167"/>
  <c r="G10" i="167"/>
  <c r="K9" i="167"/>
  <c r="H9" i="167"/>
  <c r="G9" i="167"/>
  <c r="K8" i="167"/>
  <c r="H8" i="167"/>
  <c r="G8" i="167"/>
  <c r="K7" i="167"/>
  <c r="H7" i="167"/>
  <c r="G7" i="167"/>
  <c r="A7" i="167"/>
  <c r="B42" i="167" s="1"/>
  <c r="D44" i="166"/>
  <c r="C44" i="166"/>
  <c r="D43" i="166"/>
  <c r="C43" i="166"/>
  <c r="D42" i="166"/>
  <c r="C42" i="166"/>
  <c r="J33" i="166"/>
  <c r="I33" i="166"/>
  <c r="F33" i="166"/>
  <c r="J32" i="166"/>
  <c r="I32" i="166"/>
  <c r="F32" i="166"/>
  <c r="D32" i="166"/>
  <c r="J31" i="166"/>
  <c r="I31" i="166"/>
  <c r="F31" i="166"/>
  <c r="D31" i="166"/>
  <c r="J30" i="166"/>
  <c r="I30" i="166"/>
  <c r="F30" i="166"/>
  <c r="D30" i="166"/>
  <c r="J29" i="166"/>
  <c r="I29" i="166"/>
  <c r="F29" i="166"/>
  <c r="D29" i="166"/>
  <c r="J28" i="166"/>
  <c r="I28" i="166"/>
  <c r="F28" i="166"/>
  <c r="D28" i="166"/>
  <c r="A28" i="166"/>
  <c r="A37" i="166" s="1"/>
  <c r="H27" i="166"/>
  <c r="F9" i="162" s="1"/>
  <c r="K26" i="166"/>
  <c r="H26" i="166"/>
  <c r="G26" i="166"/>
  <c r="K25" i="166"/>
  <c r="H25" i="166"/>
  <c r="G25" i="166"/>
  <c r="K24" i="166"/>
  <c r="H24" i="166"/>
  <c r="G24" i="166"/>
  <c r="K23" i="166"/>
  <c r="H23" i="166"/>
  <c r="G23" i="166"/>
  <c r="K22" i="166"/>
  <c r="H22" i="166"/>
  <c r="G22" i="166"/>
  <c r="K21" i="166"/>
  <c r="H21" i="166"/>
  <c r="G21" i="166"/>
  <c r="A21" i="166"/>
  <c r="B44" i="166" s="1"/>
  <c r="H20" i="166"/>
  <c r="F9" i="161" s="1"/>
  <c r="K19" i="166"/>
  <c r="H19" i="166"/>
  <c r="G19" i="166"/>
  <c r="K18" i="166"/>
  <c r="H18" i="166"/>
  <c r="G18" i="166"/>
  <c r="K17" i="166"/>
  <c r="H17" i="166"/>
  <c r="G17" i="166"/>
  <c r="K16" i="166"/>
  <c r="H16" i="166"/>
  <c r="G16" i="166"/>
  <c r="K15" i="166"/>
  <c r="H15" i="166"/>
  <c r="G15" i="166"/>
  <c r="K14" i="166"/>
  <c r="H14" i="166"/>
  <c r="G14" i="166"/>
  <c r="A14" i="166"/>
  <c r="H43" i="166" s="1"/>
  <c r="H13" i="166"/>
  <c r="F9" i="126" s="1"/>
  <c r="K12" i="166"/>
  <c r="H12" i="166"/>
  <c r="G12" i="166"/>
  <c r="K11" i="166"/>
  <c r="H11" i="166"/>
  <c r="G11" i="166"/>
  <c r="K10" i="166"/>
  <c r="H10" i="166"/>
  <c r="G10" i="166"/>
  <c r="K9" i="166"/>
  <c r="H9" i="166"/>
  <c r="G9" i="166"/>
  <c r="K8" i="166"/>
  <c r="H8" i="166"/>
  <c r="G8" i="166"/>
  <c r="K7" i="166"/>
  <c r="H7" i="166"/>
  <c r="G7" i="166"/>
  <c r="A7" i="166"/>
  <c r="B42" i="166" s="1"/>
  <c r="D44" i="165"/>
  <c r="C44" i="165"/>
  <c r="D43" i="165"/>
  <c r="C43" i="165"/>
  <c r="D42" i="165"/>
  <c r="C42" i="165"/>
  <c r="J33" i="165"/>
  <c r="I33" i="165"/>
  <c r="F33" i="165"/>
  <c r="J32" i="165"/>
  <c r="I32" i="165"/>
  <c r="F32" i="165"/>
  <c r="D32" i="165"/>
  <c r="J31" i="165"/>
  <c r="I31" i="165"/>
  <c r="F31" i="165"/>
  <c r="D31" i="165"/>
  <c r="J30" i="165"/>
  <c r="I30" i="165"/>
  <c r="F30" i="165"/>
  <c r="D30" i="165"/>
  <c r="J29" i="165"/>
  <c r="I29" i="165"/>
  <c r="F29" i="165"/>
  <c r="D29" i="165"/>
  <c r="J28" i="165"/>
  <c r="I28" i="165"/>
  <c r="R29" i="116" s="1"/>
  <c r="F28" i="165"/>
  <c r="D28" i="165"/>
  <c r="A28" i="165"/>
  <c r="A37" i="165" s="1"/>
  <c r="H27" i="165"/>
  <c r="F7" i="162" s="1"/>
  <c r="K26" i="165"/>
  <c r="H26" i="165"/>
  <c r="G26" i="165"/>
  <c r="K25" i="165"/>
  <c r="H25" i="165"/>
  <c r="G25" i="165"/>
  <c r="K24" i="165"/>
  <c r="H24" i="165"/>
  <c r="G24" i="165"/>
  <c r="K23" i="165"/>
  <c r="H23" i="165"/>
  <c r="G23" i="165"/>
  <c r="K22" i="165"/>
  <c r="H22" i="165"/>
  <c r="G22" i="165"/>
  <c r="K21" i="165"/>
  <c r="H21" i="165"/>
  <c r="G21" i="165"/>
  <c r="A21" i="165"/>
  <c r="B44" i="165" s="1"/>
  <c r="H20" i="165"/>
  <c r="F7" i="161" s="1"/>
  <c r="K19" i="165"/>
  <c r="H19" i="165"/>
  <c r="G19" i="165"/>
  <c r="K18" i="165"/>
  <c r="H18" i="165"/>
  <c r="G18" i="165"/>
  <c r="K17" i="165"/>
  <c r="H17" i="165"/>
  <c r="G17" i="165"/>
  <c r="K16" i="165"/>
  <c r="H16" i="165"/>
  <c r="G16" i="165"/>
  <c r="K15" i="165"/>
  <c r="H15" i="165"/>
  <c r="G15" i="165"/>
  <c r="K14" i="165"/>
  <c r="H14" i="165"/>
  <c r="G14" i="165"/>
  <c r="A14" i="165"/>
  <c r="B43" i="165" s="1"/>
  <c r="H13" i="165"/>
  <c r="F7" i="126" s="1"/>
  <c r="K12" i="165"/>
  <c r="H12" i="165"/>
  <c r="G12" i="165"/>
  <c r="K11" i="165"/>
  <c r="H11" i="165"/>
  <c r="G11" i="165"/>
  <c r="K10" i="165"/>
  <c r="H10" i="165"/>
  <c r="G10" i="165"/>
  <c r="K9" i="165"/>
  <c r="H9" i="165"/>
  <c r="G9" i="165"/>
  <c r="K8" i="165"/>
  <c r="H8" i="165"/>
  <c r="G8" i="165"/>
  <c r="K7" i="165"/>
  <c r="H7" i="165"/>
  <c r="G7" i="165"/>
  <c r="A7" i="165"/>
  <c r="B42" i="165" s="1"/>
  <c r="A29" i="116"/>
  <c r="A22" i="116"/>
  <c r="A15" i="116"/>
  <c r="A8" i="116"/>
  <c r="H3" i="145"/>
  <c r="E3" i="145"/>
  <c r="B3" i="145"/>
  <c r="B41" i="145" s="1"/>
  <c r="A34" i="170" l="1"/>
  <c r="B34" i="170"/>
  <c r="A1" i="162"/>
  <c r="E20" i="170" s="1"/>
  <c r="B32" i="170"/>
  <c r="A32" i="170"/>
  <c r="A33" i="170"/>
  <c r="B33" i="170"/>
  <c r="A1" i="161"/>
  <c r="E19" i="170" s="1"/>
  <c r="A1" i="126"/>
  <c r="E18" i="170" s="1"/>
  <c r="A31" i="170"/>
  <c r="B31" i="170"/>
  <c r="C45" i="167"/>
  <c r="E21" i="170"/>
  <c r="H28" i="166"/>
  <c r="H32" i="166"/>
  <c r="H28" i="167"/>
  <c r="H32" i="167"/>
  <c r="H29" i="167"/>
  <c r="C11" i="126"/>
  <c r="E8" i="126" s="1"/>
  <c r="H32" i="165"/>
  <c r="H33" i="165"/>
  <c r="H28" i="168"/>
  <c r="B11" i="126"/>
  <c r="C45" i="166"/>
  <c r="D45" i="167"/>
  <c r="H30" i="166"/>
  <c r="D45" i="166"/>
  <c r="K20" i="168"/>
  <c r="K27" i="168"/>
  <c r="H30" i="168"/>
  <c r="C45" i="168"/>
  <c r="K20" i="165"/>
  <c r="C7" i="163"/>
  <c r="G13" i="166"/>
  <c r="G27" i="166"/>
  <c r="D34" i="166"/>
  <c r="B9" i="163" s="1"/>
  <c r="H29" i="168"/>
  <c r="D41" i="168"/>
  <c r="G37" i="168"/>
  <c r="D34" i="167"/>
  <c r="B8" i="163" s="1"/>
  <c r="I34" i="165"/>
  <c r="K20" i="166"/>
  <c r="K27" i="166"/>
  <c r="H31" i="166"/>
  <c r="H31" i="167"/>
  <c r="G13" i="168"/>
  <c r="G27" i="168"/>
  <c r="D34" i="168"/>
  <c r="B10" i="163" s="1"/>
  <c r="H32" i="168"/>
  <c r="D45" i="168"/>
  <c r="H31" i="165"/>
  <c r="H29" i="166"/>
  <c r="H30" i="167"/>
  <c r="J34" i="168"/>
  <c r="G37" i="165"/>
  <c r="D41" i="166"/>
  <c r="J41" i="165"/>
  <c r="D41" i="167"/>
  <c r="G37" i="166"/>
  <c r="H43" i="165"/>
  <c r="G37" i="167"/>
  <c r="H31" i="168"/>
  <c r="F34" i="168"/>
  <c r="D10" i="163" s="1"/>
  <c r="F34" i="166"/>
  <c r="D9" i="163" s="1"/>
  <c r="G20" i="166"/>
  <c r="J34" i="166"/>
  <c r="K13" i="166"/>
  <c r="K13" i="167"/>
  <c r="K20" i="167"/>
  <c r="K27" i="167"/>
  <c r="G13" i="167"/>
  <c r="G20" i="167"/>
  <c r="G27" i="167"/>
  <c r="F34" i="167"/>
  <c r="D8" i="163" s="1"/>
  <c r="K13" i="165"/>
  <c r="K27" i="165"/>
  <c r="G20" i="165"/>
  <c r="G27" i="165"/>
  <c r="H33" i="168"/>
  <c r="B43" i="168"/>
  <c r="E34" i="168"/>
  <c r="I34" i="168"/>
  <c r="K28" i="168" s="1"/>
  <c r="H42" i="168"/>
  <c r="H44" i="168"/>
  <c r="H33" i="167"/>
  <c r="B43" i="167"/>
  <c r="K32" i="167"/>
  <c r="H42" i="167"/>
  <c r="H44" i="167"/>
  <c r="H33" i="166"/>
  <c r="B43" i="166"/>
  <c r="I34" i="166"/>
  <c r="K31" i="166" s="1"/>
  <c r="H42" i="166"/>
  <c r="H44" i="166"/>
  <c r="H29" i="165"/>
  <c r="D45" i="165"/>
  <c r="H30" i="165"/>
  <c r="J34" i="165"/>
  <c r="G13" i="165"/>
  <c r="F34" i="165"/>
  <c r="C45" i="165"/>
  <c r="D34" i="165"/>
  <c r="H28" i="165"/>
  <c r="H42" i="165"/>
  <c r="H44" i="165"/>
  <c r="B21" i="170" l="1"/>
  <c r="A21" i="170"/>
  <c r="B19" i="170"/>
  <c r="A19" i="170"/>
  <c r="B20" i="170"/>
  <c r="A20" i="170"/>
  <c r="B18" i="170"/>
  <c r="A18" i="170"/>
  <c r="J41" i="166"/>
  <c r="D41" i="165"/>
  <c r="D7" i="163"/>
  <c r="B7" i="163"/>
  <c r="J43" i="165"/>
  <c r="K30" i="165"/>
  <c r="J41" i="168"/>
  <c r="G31" i="165"/>
  <c r="I44" i="165"/>
  <c r="E7" i="126"/>
  <c r="E10" i="126"/>
  <c r="E9" i="126"/>
  <c r="G30" i="165"/>
  <c r="G33" i="165"/>
  <c r="K32" i="165"/>
  <c r="I43" i="165"/>
  <c r="J42" i="165"/>
  <c r="G29" i="165"/>
  <c r="G32" i="165"/>
  <c r="G28" i="165"/>
  <c r="I42" i="165"/>
  <c r="K31" i="165"/>
  <c r="G29" i="166"/>
  <c r="C9" i="163"/>
  <c r="G31" i="167"/>
  <c r="C8" i="163"/>
  <c r="G33" i="168"/>
  <c r="C10" i="163"/>
  <c r="K28" i="165"/>
  <c r="H34" i="165"/>
  <c r="F7" i="163" s="1"/>
  <c r="H33" i="179" s="1"/>
  <c r="K29" i="165"/>
  <c r="J44" i="165"/>
  <c r="K33" i="165"/>
  <c r="J41" i="167"/>
  <c r="G30" i="168"/>
  <c r="K30" i="166"/>
  <c r="K32" i="166"/>
  <c r="G30" i="167"/>
  <c r="I44" i="168"/>
  <c r="I42" i="168"/>
  <c r="I43" i="168"/>
  <c r="H34" i="168"/>
  <c r="F10" i="163" s="1"/>
  <c r="H36" i="179" s="1"/>
  <c r="G32" i="168"/>
  <c r="K32" i="168"/>
  <c r="K29" i="168"/>
  <c r="K30" i="168"/>
  <c r="G31" i="168"/>
  <c r="G28" i="168"/>
  <c r="G29" i="168"/>
  <c r="J44" i="168"/>
  <c r="J42" i="168"/>
  <c r="J43" i="168"/>
  <c r="K33" i="168"/>
  <c r="K31" i="168"/>
  <c r="I44" i="167"/>
  <c r="I42" i="167"/>
  <c r="I43" i="167"/>
  <c r="H34" i="167"/>
  <c r="F8" i="163" s="1"/>
  <c r="H34" i="179" s="1"/>
  <c r="G32" i="167"/>
  <c r="K29" i="167"/>
  <c r="K28" i="167"/>
  <c r="K33" i="167"/>
  <c r="G28" i="167"/>
  <c r="G29" i="167"/>
  <c r="J44" i="167"/>
  <c r="J42" i="167"/>
  <c r="J43" i="167"/>
  <c r="G33" i="167"/>
  <c r="K30" i="167"/>
  <c r="K31" i="167"/>
  <c r="G32" i="166"/>
  <c r="I44" i="166"/>
  <c r="I42" i="166"/>
  <c r="I43" i="166"/>
  <c r="H34" i="166"/>
  <c r="F9" i="163" s="1"/>
  <c r="H35" i="179" s="1"/>
  <c r="G33" i="166"/>
  <c r="G28" i="166"/>
  <c r="K28" i="166"/>
  <c r="G30" i="166"/>
  <c r="J44" i="166"/>
  <c r="J42" i="166"/>
  <c r="J43" i="166"/>
  <c r="K33" i="166"/>
  <c r="G31" i="166"/>
  <c r="K29" i="166"/>
  <c r="G10" i="107"/>
  <c r="G11" i="107"/>
  <c r="G12" i="107"/>
  <c r="G13" i="107"/>
  <c r="G15" i="107"/>
  <c r="G16" i="107"/>
  <c r="G17" i="107"/>
  <c r="G18" i="107"/>
  <c r="G19" i="107"/>
  <c r="G22" i="107"/>
  <c r="G23" i="107"/>
  <c r="G24" i="107"/>
  <c r="G25" i="107"/>
  <c r="G20" i="107" l="1"/>
  <c r="G14" i="107"/>
  <c r="G26" i="107"/>
  <c r="I45" i="165"/>
  <c r="J45" i="165"/>
  <c r="E11" i="126"/>
  <c r="G34" i="165"/>
  <c r="K34" i="165"/>
  <c r="I45" i="167"/>
  <c r="J45" i="167"/>
  <c r="G34" i="166"/>
  <c r="K34" i="168"/>
  <c r="J45" i="168"/>
  <c r="G34" i="168"/>
  <c r="I45" i="168"/>
  <c r="I45" i="166"/>
  <c r="J45" i="166"/>
  <c r="K34" i="166"/>
  <c r="K34" i="167"/>
  <c r="G34" i="167"/>
  <c r="K55" i="113"/>
  <c r="K54" i="113"/>
  <c r="K53" i="113"/>
  <c r="K52" i="113"/>
  <c r="K51" i="113"/>
  <c r="K49" i="113"/>
  <c r="K48" i="113"/>
  <c r="K47" i="113"/>
  <c r="K46" i="113"/>
  <c r="K45" i="113"/>
  <c r="K43" i="113"/>
  <c r="K42" i="113"/>
  <c r="K41" i="113"/>
  <c r="K40" i="113"/>
  <c r="K39" i="113"/>
  <c r="K55" i="112"/>
  <c r="K54" i="112"/>
  <c r="K53" i="112"/>
  <c r="K52" i="112"/>
  <c r="K51" i="112"/>
  <c r="K49" i="112"/>
  <c r="K48" i="112"/>
  <c r="K47" i="112"/>
  <c r="K46" i="112"/>
  <c r="K45" i="112"/>
  <c r="K43" i="112"/>
  <c r="K42" i="112"/>
  <c r="K41" i="112"/>
  <c r="K40" i="112"/>
  <c r="K39" i="112"/>
  <c r="K55" i="111"/>
  <c r="K54" i="111"/>
  <c r="K53" i="111"/>
  <c r="K52" i="111"/>
  <c r="K51" i="111"/>
  <c r="K49" i="111"/>
  <c r="K48" i="111"/>
  <c r="K47" i="111"/>
  <c r="K46" i="111"/>
  <c r="K45" i="111"/>
  <c r="K43" i="111"/>
  <c r="K42" i="111"/>
  <c r="K41" i="111"/>
  <c r="K40" i="111"/>
  <c r="K39" i="111"/>
  <c r="K55" i="110"/>
  <c r="K54" i="110"/>
  <c r="K53" i="110"/>
  <c r="K52" i="110"/>
  <c r="K51" i="110"/>
  <c r="K49" i="110"/>
  <c r="K48" i="110"/>
  <c r="K47" i="110"/>
  <c r="K46" i="110"/>
  <c r="K45" i="110"/>
  <c r="K43" i="110"/>
  <c r="K42" i="110"/>
  <c r="K41" i="110"/>
  <c r="K40" i="110"/>
  <c r="K39" i="110"/>
  <c r="K55" i="109"/>
  <c r="K54" i="109"/>
  <c r="K53" i="109"/>
  <c r="K52" i="109"/>
  <c r="K51" i="109"/>
  <c r="K49" i="109"/>
  <c r="K48" i="109"/>
  <c r="K47" i="109"/>
  <c r="K46" i="109"/>
  <c r="K45" i="109"/>
  <c r="K43" i="109"/>
  <c r="K42" i="109"/>
  <c r="K41" i="109"/>
  <c r="K40" i="109"/>
  <c r="K39" i="109"/>
  <c r="K55" i="108"/>
  <c r="K54" i="108"/>
  <c r="K53" i="108"/>
  <c r="K52" i="108"/>
  <c r="K51" i="108"/>
  <c r="K49" i="108"/>
  <c r="K48" i="108"/>
  <c r="K47" i="108"/>
  <c r="K46" i="108"/>
  <c r="K45" i="108"/>
  <c r="K43" i="108"/>
  <c r="K42" i="108"/>
  <c r="K41" i="108"/>
  <c r="K40" i="108"/>
  <c r="K39" i="108"/>
  <c r="K25" i="113"/>
  <c r="K24" i="113"/>
  <c r="K23" i="113"/>
  <c r="K22" i="113"/>
  <c r="K21" i="113"/>
  <c r="K19" i="113"/>
  <c r="K18" i="113"/>
  <c r="K17" i="113"/>
  <c r="K16" i="113"/>
  <c r="K15" i="113"/>
  <c r="K13" i="113"/>
  <c r="K12" i="113"/>
  <c r="K11" i="113"/>
  <c r="K10" i="113"/>
  <c r="K9" i="113"/>
  <c r="K25" i="112"/>
  <c r="K24" i="112"/>
  <c r="K23" i="112"/>
  <c r="K22" i="112"/>
  <c r="K21" i="112"/>
  <c r="K19" i="112"/>
  <c r="K18" i="112"/>
  <c r="K17" i="112"/>
  <c r="K16" i="112"/>
  <c r="K15" i="112"/>
  <c r="K13" i="112"/>
  <c r="K12" i="112"/>
  <c r="K11" i="112"/>
  <c r="K10" i="112"/>
  <c r="K9" i="112"/>
  <c r="K25" i="111"/>
  <c r="K24" i="111"/>
  <c r="K23" i="111"/>
  <c r="K22" i="111"/>
  <c r="K21" i="111"/>
  <c r="K19" i="111"/>
  <c r="K18" i="111"/>
  <c r="K17" i="111"/>
  <c r="K16" i="111"/>
  <c r="K15" i="111"/>
  <c r="K13" i="111"/>
  <c r="K12" i="111"/>
  <c r="K11" i="111"/>
  <c r="K10" i="111"/>
  <c r="K9" i="111"/>
  <c r="K25" i="110"/>
  <c r="K24" i="110"/>
  <c r="K23" i="110"/>
  <c r="K22" i="110"/>
  <c r="K21" i="110"/>
  <c r="K19" i="110"/>
  <c r="K18" i="110"/>
  <c r="K17" i="110"/>
  <c r="K16" i="110"/>
  <c r="K15" i="110"/>
  <c r="K13" i="110"/>
  <c r="K12" i="110"/>
  <c r="K11" i="110"/>
  <c r="K10" i="110"/>
  <c r="K9" i="110"/>
  <c r="K25" i="109"/>
  <c r="K24" i="109"/>
  <c r="K23" i="109"/>
  <c r="K22" i="109"/>
  <c r="K21" i="109"/>
  <c r="K19" i="109"/>
  <c r="K18" i="109"/>
  <c r="K17" i="109"/>
  <c r="K16" i="109"/>
  <c r="K15" i="109"/>
  <c r="K13" i="109"/>
  <c r="K12" i="109"/>
  <c r="K11" i="109"/>
  <c r="K10" i="109"/>
  <c r="K9" i="109"/>
  <c r="K25" i="108"/>
  <c r="K24" i="108"/>
  <c r="K23" i="108"/>
  <c r="K22" i="108"/>
  <c r="K21" i="108"/>
  <c r="K19" i="108"/>
  <c r="K18" i="108"/>
  <c r="K17" i="108"/>
  <c r="K16" i="108"/>
  <c r="K15" i="108"/>
  <c r="K13" i="108"/>
  <c r="K12" i="108"/>
  <c r="K11" i="108"/>
  <c r="K10" i="108"/>
  <c r="K9" i="108"/>
  <c r="K14" i="112" l="1"/>
  <c r="K44" i="110"/>
  <c r="K56" i="112"/>
  <c r="K26" i="110"/>
  <c r="K56" i="108"/>
  <c r="K20" i="113"/>
  <c r="K14" i="108"/>
  <c r="K44" i="113"/>
  <c r="K50" i="113"/>
  <c r="K56" i="113"/>
  <c r="K26" i="113"/>
  <c r="K14" i="113"/>
  <c r="K44" i="112"/>
  <c r="K50" i="112"/>
  <c r="K20" i="112"/>
  <c r="K26" i="112"/>
  <c r="K50" i="111"/>
  <c r="K56" i="111"/>
  <c r="K44" i="111"/>
  <c r="K14" i="111"/>
  <c r="K20" i="111"/>
  <c r="K26" i="111"/>
  <c r="K50" i="110"/>
  <c r="K56" i="110"/>
  <c r="K14" i="110"/>
  <c r="K20" i="110"/>
  <c r="K44" i="109"/>
  <c r="K50" i="109"/>
  <c r="K56" i="109"/>
  <c r="K14" i="109"/>
  <c r="K20" i="109"/>
  <c r="K26" i="109"/>
  <c r="K44" i="108"/>
  <c r="K50" i="108"/>
  <c r="K20" i="108"/>
  <c r="K26" i="108"/>
  <c r="F40" i="145" l="1"/>
  <c r="D22" i="140" l="1"/>
  <c r="C22" i="140"/>
  <c r="D22" i="139"/>
  <c r="C22" i="139"/>
  <c r="D22" i="120"/>
  <c r="C22" i="120"/>
  <c r="K17" i="107" l="1"/>
  <c r="I27" i="107"/>
  <c r="J61" i="108"/>
  <c r="I61" i="108"/>
  <c r="J60" i="108"/>
  <c r="I60" i="108"/>
  <c r="J59" i="108"/>
  <c r="I59" i="108"/>
  <c r="J58" i="108"/>
  <c r="I58" i="108"/>
  <c r="J57" i="108"/>
  <c r="I57" i="108"/>
  <c r="J61" i="109"/>
  <c r="I61" i="109"/>
  <c r="J60" i="109"/>
  <c r="I60" i="109"/>
  <c r="J59" i="109"/>
  <c r="I59" i="109"/>
  <c r="J58" i="109"/>
  <c r="I58" i="109"/>
  <c r="J57" i="109"/>
  <c r="I57" i="109"/>
  <c r="J61" i="110"/>
  <c r="I61" i="110"/>
  <c r="J60" i="110"/>
  <c r="I60" i="110"/>
  <c r="J59" i="110"/>
  <c r="I59" i="110"/>
  <c r="J58" i="110"/>
  <c r="I58" i="110"/>
  <c r="J57" i="110"/>
  <c r="I57" i="110"/>
  <c r="J61" i="111"/>
  <c r="I61" i="111"/>
  <c r="J60" i="111"/>
  <c r="I60" i="111"/>
  <c r="J59" i="111"/>
  <c r="I59" i="111"/>
  <c r="J58" i="111"/>
  <c r="I58" i="111"/>
  <c r="J57" i="111"/>
  <c r="I57" i="111"/>
  <c r="J61" i="112"/>
  <c r="I61" i="112"/>
  <c r="J60" i="112"/>
  <c r="I60" i="112"/>
  <c r="J59" i="112"/>
  <c r="I59" i="112"/>
  <c r="J58" i="112"/>
  <c r="I58" i="112"/>
  <c r="J57" i="112"/>
  <c r="I57" i="112"/>
  <c r="J61" i="113"/>
  <c r="I61" i="113"/>
  <c r="J60" i="113"/>
  <c r="I60" i="113"/>
  <c r="J59" i="113"/>
  <c r="I59" i="113"/>
  <c r="J58" i="113"/>
  <c r="I58" i="113"/>
  <c r="J57" i="113"/>
  <c r="I57" i="113"/>
  <c r="J61" i="107"/>
  <c r="I61" i="107"/>
  <c r="J60" i="107"/>
  <c r="I60" i="107"/>
  <c r="J59" i="107"/>
  <c r="I59" i="107"/>
  <c r="J58" i="107"/>
  <c r="I58" i="107"/>
  <c r="J57" i="107"/>
  <c r="I57" i="107"/>
  <c r="J31" i="108"/>
  <c r="I31" i="108"/>
  <c r="J30" i="108"/>
  <c r="I30" i="108"/>
  <c r="J29" i="108"/>
  <c r="I29" i="108"/>
  <c r="J28" i="108"/>
  <c r="I28" i="108"/>
  <c r="J27" i="108"/>
  <c r="I27" i="108"/>
  <c r="J31" i="109"/>
  <c r="I31" i="109"/>
  <c r="J30" i="109"/>
  <c r="I30" i="109"/>
  <c r="J29" i="109"/>
  <c r="I29" i="109"/>
  <c r="J28" i="109"/>
  <c r="I28" i="109"/>
  <c r="J27" i="109"/>
  <c r="I27" i="109"/>
  <c r="J31" i="110"/>
  <c r="I31" i="110"/>
  <c r="J30" i="110"/>
  <c r="I30" i="110"/>
  <c r="J29" i="110"/>
  <c r="I29" i="110"/>
  <c r="J28" i="110"/>
  <c r="I28" i="110"/>
  <c r="J27" i="110"/>
  <c r="I27" i="110"/>
  <c r="J31" i="111"/>
  <c r="I31" i="111"/>
  <c r="J30" i="111"/>
  <c r="I30" i="111"/>
  <c r="J29" i="111"/>
  <c r="I29" i="111"/>
  <c r="J28" i="111"/>
  <c r="I28" i="111"/>
  <c r="J27" i="111"/>
  <c r="I27" i="111"/>
  <c r="J31" i="112"/>
  <c r="I31" i="112"/>
  <c r="J30" i="112"/>
  <c r="I30" i="112"/>
  <c r="J29" i="112"/>
  <c r="I29" i="112"/>
  <c r="J28" i="112"/>
  <c r="I28" i="112"/>
  <c r="J27" i="112"/>
  <c r="I27" i="112"/>
  <c r="J31" i="113"/>
  <c r="I31" i="113"/>
  <c r="J30" i="113"/>
  <c r="I30" i="113"/>
  <c r="J29" i="113"/>
  <c r="I29" i="113"/>
  <c r="J28" i="113"/>
  <c r="I28" i="113"/>
  <c r="J27" i="113"/>
  <c r="I27" i="113"/>
  <c r="J31" i="107"/>
  <c r="I31" i="107"/>
  <c r="J30" i="107"/>
  <c r="I30" i="107"/>
  <c r="J29" i="107"/>
  <c r="I29" i="107"/>
  <c r="J28" i="107"/>
  <c r="I28" i="107"/>
  <c r="J27" i="107"/>
  <c r="I62" i="110" l="1"/>
  <c r="K60" i="110" s="1"/>
  <c r="I62" i="108"/>
  <c r="K59" i="108" s="1"/>
  <c r="J32" i="107"/>
  <c r="I32" i="113"/>
  <c r="K31" i="113" s="1"/>
  <c r="J32" i="113"/>
  <c r="I62" i="112"/>
  <c r="K60" i="112" s="1"/>
  <c r="J62" i="111"/>
  <c r="J32" i="111"/>
  <c r="I32" i="111"/>
  <c r="K31" i="111" s="1"/>
  <c r="J62" i="109"/>
  <c r="I32" i="109"/>
  <c r="K28" i="109" s="1"/>
  <c r="J32" i="109"/>
  <c r="I62" i="107"/>
  <c r="I32" i="107"/>
  <c r="J62" i="113"/>
  <c r="I62" i="113"/>
  <c r="K57" i="113" s="1"/>
  <c r="J62" i="112"/>
  <c r="J32" i="112"/>
  <c r="I32" i="112"/>
  <c r="K31" i="112" s="1"/>
  <c r="I62" i="111"/>
  <c r="K57" i="111" s="1"/>
  <c r="J62" i="110"/>
  <c r="J32" i="110"/>
  <c r="I32" i="110"/>
  <c r="K31" i="110" s="1"/>
  <c r="I62" i="109"/>
  <c r="K61" i="109" s="1"/>
  <c r="J62" i="108"/>
  <c r="J32" i="108"/>
  <c r="I32" i="108"/>
  <c r="K30" i="108" s="1"/>
  <c r="J62" i="107"/>
  <c r="J11" i="163"/>
  <c r="I11" i="163"/>
  <c r="H11" i="163"/>
  <c r="G11" i="163"/>
  <c r="J10" i="163"/>
  <c r="I10" i="163"/>
  <c r="H10" i="163"/>
  <c r="G10" i="163"/>
  <c r="J9" i="163"/>
  <c r="I9" i="163"/>
  <c r="H9" i="163"/>
  <c r="G9" i="163"/>
  <c r="J8" i="163"/>
  <c r="I8" i="163"/>
  <c r="H8" i="163"/>
  <c r="G8" i="163"/>
  <c r="J7" i="163"/>
  <c r="I7" i="163"/>
  <c r="H7" i="163"/>
  <c r="G7" i="163"/>
  <c r="K29" i="112" l="1"/>
  <c r="K61" i="110"/>
  <c r="K57" i="109"/>
  <c r="K31" i="109"/>
  <c r="K58" i="113"/>
  <c r="K61" i="113"/>
  <c r="K29" i="111"/>
  <c r="K27" i="111"/>
  <c r="K28" i="111"/>
  <c r="K58" i="110"/>
  <c r="K30" i="110"/>
  <c r="K29" i="110"/>
  <c r="K59" i="109"/>
  <c r="K60" i="109"/>
  <c r="K30" i="109"/>
  <c r="K27" i="109"/>
  <c r="K31" i="108"/>
  <c r="K28" i="108"/>
  <c r="K59" i="113"/>
  <c r="K60" i="113"/>
  <c r="K29" i="113"/>
  <c r="K27" i="113"/>
  <c r="K30" i="113"/>
  <c r="K28" i="113"/>
  <c r="K61" i="112"/>
  <c r="K58" i="112"/>
  <c r="K59" i="112"/>
  <c r="K57" i="112"/>
  <c r="K30" i="112"/>
  <c r="K27" i="112"/>
  <c r="K28" i="112"/>
  <c r="K61" i="111"/>
  <c r="K58" i="111"/>
  <c r="K59" i="111"/>
  <c r="K60" i="111"/>
  <c r="K30" i="111"/>
  <c r="K59" i="110"/>
  <c r="K57" i="110"/>
  <c r="K28" i="110"/>
  <c r="K27" i="110"/>
  <c r="K58" i="109"/>
  <c r="K29" i="109"/>
  <c r="K60" i="108"/>
  <c r="K58" i="108"/>
  <c r="K57" i="108"/>
  <c r="K61" i="108"/>
  <c r="K29" i="108"/>
  <c r="K27" i="108"/>
  <c r="K9" i="163"/>
  <c r="K10" i="163"/>
  <c r="K7" i="163"/>
  <c r="K8" i="163"/>
  <c r="K11" i="163"/>
  <c r="K62" i="111" l="1"/>
  <c r="K32" i="110"/>
  <c r="K62" i="113"/>
  <c r="K32" i="113"/>
  <c r="K62" i="109"/>
  <c r="K32" i="108"/>
  <c r="K62" i="108"/>
  <c r="K62" i="112"/>
  <c r="K32" i="112"/>
  <c r="K32" i="111"/>
  <c r="K62" i="110"/>
  <c r="K32" i="109"/>
  <c r="C11" i="161"/>
  <c r="C11" i="162"/>
  <c r="B11" i="162"/>
  <c r="D11" i="162"/>
  <c r="B11" i="161"/>
  <c r="E9" i="162" l="1"/>
  <c r="E7" i="162"/>
  <c r="E10" i="162"/>
  <c r="E8" i="162"/>
  <c r="E8" i="161"/>
  <c r="E10" i="161"/>
  <c r="E7" i="161"/>
  <c r="E9" i="161"/>
  <c r="K19" i="116"/>
  <c r="K18" i="116"/>
  <c r="K17" i="116"/>
  <c r="K23" i="116"/>
  <c r="K24" i="116"/>
  <c r="K25" i="116"/>
  <c r="K26" i="116"/>
  <c r="K27" i="116"/>
  <c r="K22" i="116"/>
  <c r="K16" i="116"/>
  <c r="K20" i="116"/>
  <c r="K15" i="116"/>
  <c r="K9" i="116"/>
  <c r="K10" i="116"/>
  <c r="K11" i="116"/>
  <c r="K12" i="116"/>
  <c r="K13" i="116"/>
  <c r="K8" i="116"/>
  <c r="J34" i="116"/>
  <c r="S34" i="116" s="1"/>
  <c r="I34" i="116"/>
  <c r="R34" i="116" s="1"/>
  <c r="J33" i="116"/>
  <c r="S33" i="116" s="1"/>
  <c r="I33" i="116"/>
  <c r="R33" i="116" s="1"/>
  <c r="J32" i="116"/>
  <c r="S32" i="116" s="1"/>
  <c r="I32" i="116"/>
  <c r="R32" i="116" s="1"/>
  <c r="J31" i="116"/>
  <c r="S31" i="116" s="1"/>
  <c r="I31" i="116"/>
  <c r="R31" i="116" s="1"/>
  <c r="J30" i="116"/>
  <c r="S30" i="116" s="1"/>
  <c r="I30" i="116"/>
  <c r="R30" i="116" s="1"/>
  <c r="J29" i="116"/>
  <c r="S29" i="116" s="1"/>
  <c r="E11" i="161" l="1"/>
  <c r="E11" i="162"/>
  <c r="K14" i="116"/>
  <c r="K21" i="116"/>
  <c r="J35" i="116"/>
  <c r="S35" i="116" s="1"/>
  <c r="D11" i="126"/>
  <c r="I35" i="116"/>
  <c r="R35" i="116" s="1"/>
  <c r="K28" i="116"/>
  <c r="K33" i="116" l="1"/>
  <c r="K32" i="116"/>
  <c r="K29" i="116"/>
  <c r="K30" i="116"/>
  <c r="K31" i="116"/>
  <c r="K34" i="116"/>
  <c r="K35" i="116" l="1"/>
  <c r="H55" i="113" l="1"/>
  <c r="H49" i="113"/>
  <c r="H43" i="113"/>
  <c r="H25" i="113"/>
  <c r="H19" i="113"/>
  <c r="H13" i="113"/>
  <c r="H55" i="112"/>
  <c r="H49" i="112"/>
  <c r="H43" i="112"/>
  <c r="H25" i="112"/>
  <c r="H19" i="112"/>
  <c r="H13" i="112"/>
  <c r="H55" i="111"/>
  <c r="H49" i="111"/>
  <c r="H43" i="111"/>
  <c r="H25" i="111"/>
  <c r="H19" i="111"/>
  <c r="H13" i="111"/>
  <c r="H55" i="110"/>
  <c r="H49" i="110"/>
  <c r="H43" i="110"/>
  <c r="H25" i="110"/>
  <c r="H19" i="110"/>
  <c r="H13" i="110"/>
  <c r="H55" i="109"/>
  <c r="H49" i="109"/>
  <c r="H43" i="109"/>
  <c r="H25" i="109"/>
  <c r="H19" i="109"/>
  <c r="H13" i="109"/>
  <c r="H55" i="108"/>
  <c r="H49" i="108"/>
  <c r="H43" i="108"/>
  <c r="H25" i="108"/>
  <c r="H19" i="108"/>
  <c r="H13" i="108"/>
  <c r="K61" i="107"/>
  <c r="K55" i="107"/>
  <c r="K49" i="107"/>
  <c r="K43" i="107"/>
  <c r="H55" i="107"/>
  <c r="H49" i="107"/>
  <c r="H43" i="107"/>
  <c r="K31" i="107"/>
  <c r="K25" i="107"/>
  <c r="K19" i="107"/>
  <c r="K13" i="107"/>
  <c r="H25" i="107"/>
  <c r="H19" i="107"/>
  <c r="H13" i="107"/>
  <c r="H26" i="116"/>
  <c r="H19" i="116"/>
  <c r="H12" i="116"/>
  <c r="S21" i="122" l="1"/>
  <c r="C19" i="122" l="1"/>
  <c r="G49" i="107" l="1"/>
  <c r="K9" i="107" l="1"/>
  <c r="K10" i="107"/>
  <c r="K11" i="107"/>
  <c r="K12" i="107"/>
  <c r="K15" i="107"/>
  <c r="K16" i="107"/>
  <c r="K18" i="107"/>
  <c r="K21" i="107"/>
  <c r="K22" i="107"/>
  <c r="K23" i="107"/>
  <c r="K24" i="107"/>
  <c r="K27" i="107"/>
  <c r="K28" i="107"/>
  <c r="K29" i="107"/>
  <c r="K30" i="107"/>
  <c r="K32" i="107" l="1"/>
  <c r="K26" i="107"/>
  <c r="K20" i="107"/>
  <c r="K14" i="107"/>
  <c r="T27" i="147"/>
  <c r="S27" i="147"/>
  <c r="M27" i="147"/>
  <c r="L27" i="147"/>
  <c r="K27" i="147"/>
  <c r="F27" i="147"/>
  <c r="E31" i="107" l="1"/>
  <c r="H31" i="107" s="1"/>
  <c r="E33" i="116" l="1"/>
  <c r="N33" i="116" s="1"/>
  <c r="F33" i="116"/>
  <c r="O33" i="116" s="1"/>
  <c r="E32" i="116"/>
  <c r="N32" i="116" s="1"/>
  <c r="D33" i="116"/>
  <c r="M33" i="116" s="1"/>
  <c r="H33" i="116" l="1"/>
  <c r="F38" i="145"/>
  <c r="E38" i="145"/>
  <c r="G38" i="145" s="1"/>
  <c r="F61" i="113" l="1"/>
  <c r="E61" i="113"/>
  <c r="H61" i="113" s="1"/>
  <c r="D61" i="113"/>
  <c r="F60" i="113"/>
  <c r="E60" i="113"/>
  <c r="H60" i="113" s="1"/>
  <c r="D60" i="113"/>
  <c r="F59" i="113"/>
  <c r="E59" i="113"/>
  <c r="H59" i="113" s="1"/>
  <c r="D59" i="113"/>
  <c r="F58" i="113"/>
  <c r="E58" i="113"/>
  <c r="H58" i="113" s="1"/>
  <c r="D58" i="113"/>
  <c r="F57" i="113"/>
  <c r="E57" i="113"/>
  <c r="D57" i="113"/>
  <c r="G55" i="113"/>
  <c r="H54" i="113"/>
  <c r="G54" i="113"/>
  <c r="H53" i="113"/>
  <c r="G53" i="113"/>
  <c r="H52" i="113"/>
  <c r="G52" i="113"/>
  <c r="H51" i="113"/>
  <c r="G51" i="113"/>
  <c r="H50" i="113"/>
  <c r="G49" i="113"/>
  <c r="H48" i="113"/>
  <c r="G48" i="113"/>
  <c r="H47" i="113"/>
  <c r="G47" i="113"/>
  <c r="H46" i="113"/>
  <c r="G46" i="113"/>
  <c r="H45" i="113"/>
  <c r="G45" i="113"/>
  <c r="H44" i="113"/>
  <c r="G43" i="113"/>
  <c r="H42" i="113"/>
  <c r="G42" i="113"/>
  <c r="H41" i="113"/>
  <c r="G41" i="113"/>
  <c r="H40" i="113"/>
  <c r="G40" i="113"/>
  <c r="H39" i="113"/>
  <c r="G39" i="113"/>
  <c r="F61" i="112"/>
  <c r="E61" i="112"/>
  <c r="H61" i="112" s="1"/>
  <c r="D61" i="112"/>
  <c r="F60" i="112"/>
  <c r="E60" i="112"/>
  <c r="H60" i="112" s="1"/>
  <c r="D60" i="112"/>
  <c r="F59" i="112"/>
  <c r="E59" i="112"/>
  <c r="H59" i="112" s="1"/>
  <c r="D59" i="112"/>
  <c r="F58" i="112"/>
  <c r="E58" i="112"/>
  <c r="H58" i="112" s="1"/>
  <c r="D58" i="112"/>
  <c r="F57" i="112"/>
  <c r="E57" i="112"/>
  <c r="D57" i="112"/>
  <c r="H56" i="112"/>
  <c r="G55" i="112"/>
  <c r="H54" i="112"/>
  <c r="G54" i="112"/>
  <c r="H53" i="112"/>
  <c r="G53" i="112"/>
  <c r="H52" i="112"/>
  <c r="G52" i="112"/>
  <c r="H51" i="112"/>
  <c r="G51" i="112"/>
  <c r="H50" i="112"/>
  <c r="G49" i="112"/>
  <c r="H48" i="112"/>
  <c r="G48" i="112"/>
  <c r="H47" i="112"/>
  <c r="G47" i="112"/>
  <c r="H46" i="112"/>
  <c r="G46" i="112"/>
  <c r="H45" i="112"/>
  <c r="G45" i="112"/>
  <c r="H44" i="112"/>
  <c r="G43" i="112"/>
  <c r="H42" i="112"/>
  <c r="G42" i="112"/>
  <c r="H41" i="112"/>
  <c r="G41" i="112"/>
  <c r="H40" i="112"/>
  <c r="G40" i="112"/>
  <c r="H39" i="112"/>
  <c r="G39" i="112"/>
  <c r="F61" i="111"/>
  <c r="E61" i="111"/>
  <c r="H61" i="111" s="1"/>
  <c r="D61" i="111"/>
  <c r="F60" i="111"/>
  <c r="E60" i="111"/>
  <c r="H60" i="111" s="1"/>
  <c r="D60" i="111"/>
  <c r="F59" i="111"/>
  <c r="E59" i="111"/>
  <c r="H59" i="111" s="1"/>
  <c r="D59" i="111"/>
  <c r="F58" i="111"/>
  <c r="E58" i="111"/>
  <c r="H58" i="111" s="1"/>
  <c r="D58" i="111"/>
  <c r="F57" i="111"/>
  <c r="E57" i="111"/>
  <c r="D57" i="111"/>
  <c r="H56" i="111"/>
  <c r="G55" i="111"/>
  <c r="H54" i="111"/>
  <c r="G54" i="111"/>
  <c r="H53" i="111"/>
  <c r="G53" i="111"/>
  <c r="H52" i="111"/>
  <c r="G52" i="111"/>
  <c r="H51" i="111"/>
  <c r="G51" i="111"/>
  <c r="H50" i="111"/>
  <c r="G49" i="111"/>
  <c r="H48" i="111"/>
  <c r="G48" i="111"/>
  <c r="H47" i="111"/>
  <c r="G47" i="111"/>
  <c r="H46" i="111"/>
  <c r="G46" i="111"/>
  <c r="H45" i="111"/>
  <c r="G45" i="111"/>
  <c r="G43" i="111"/>
  <c r="H42" i="111"/>
  <c r="G42" i="111"/>
  <c r="H41" i="111"/>
  <c r="G41" i="111"/>
  <c r="H40" i="111"/>
  <c r="G40" i="111"/>
  <c r="H39" i="111"/>
  <c r="G39" i="111"/>
  <c r="F61" i="110"/>
  <c r="E61" i="110"/>
  <c r="H61" i="110" s="1"/>
  <c r="D61" i="110"/>
  <c r="F60" i="110"/>
  <c r="E60" i="110"/>
  <c r="H60" i="110" s="1"/>
  <c r="D60" i="110"/>
  <c r="F59" i="110"/>
  <c r="E59" i="110"/>
  <c r="H59" i="110" s="1"/>
  <c r="D59" i="110"/>
  <c r="F58" i="110"/>
  <c r="E58" i="110"/>
  <c r="H58" i="110" s="1"/>
  <c r="D58" i="110"/>
  <c r="F57" i="110"/>
  <c r="E57" i="110"/>
  <c r="D57" i="110"/>
  <c r="H56" i="110"/>
  <c r="G55" i="110"/>
  <c r="H54" i="110"/>
  <c r="G54" i="110"/>
  <c r="H53" i="110"/>
  <c r="G53" i="110"/>
  <c r="H52" i="110"/>
  <c r="G52" i="110"/>
  <c r="H51" i="110"/>
  <c r="G51" i="110"/>
  <c r="H50" i="110"/>
  <c r="G49" i="110"/>
  <c r="H48" i="110"/>
  <c r="G48" i="110"/>
  <c r="H47" i="110"/>
  <c r="G47" i="110"/>
  <c r="H46" i="110"/>
  <c r="G46" i="110"/>
  <c r="H45" i="110"/>
  <c r="G45" i="110"/>
  <c r="H44" i="110"/>
  <c r="G43" i="110"/>
  <c r="H42" i="110"/>
  <c r="G42" i="110"/>
  <c r="H41" i="110"/>
  <c r="G41" i="110"/>
  <c r="H40" i="110"/>
  <c r="G40" i="110"/>
  <c r="H39" i="110"/>
  <c r="G39" i="110"/>
  <c r="F61" i="109"/>
  <c r="E61" i="109"/>
  <c r="H61" i="109" s="1"/>
  <c r="D61" i="109"/>
  <c r="F60" i="109"/>
  <c r="E60" i="109"/>
  <c r="H60" i="109" s="1"/>
  <c r="D60" i="109"/>
  <c r="F59" i="109"/>
  <c r="E59" i="109"/>
  <c r="H59" i="109" s="1"/>
  <c r="D59" i="109"/>
  <c r="F58" i="109"/>
  <c r="E58" i="109"/>
  <c r="H58" i="109" s="1"/>
  <c r="D58" i="109"/>
  <c r="F57" i="109"/>
  <c r="E57" i="109"/>
  <c r="D57" i="109"/>
  <c r="H56" i="109"/>
  <c r="G55" i="109"/>
  <c r="H54" i="109"/>
  <c r="G54" i="109"/>
  <c r="H53" i="109"/>
  <c r="G53" i="109"/>
  <c r="H52" i="109"/>
  <c r="G52" i="109"/>
  <c r="H51" i="109"/>
  <c r="G51" i="109"/>
  <c r="H50" i="109"/>
  <c r="G49" i="109"/>
  <c r="H48" i="109"/>
  <c r="G48" i="109"/>
  <c r="H47" i="109"/>
  <c r="G47" i="109"/>
  <c r="H46" i="109"/>
  <c r="G46" i="109"/>
  <c r="H45" i="109"/>
  <c r="G45" i="109"/>
  <c r="H44" i="109"/>
  <c r="G43" i="109"/>
  <c r="H42" i="109"/>
  <c r="G42" i="109"/>
  <c r="H41" i="109"/>
  <c r="G41" i="109"/>
  <c r="H40" i="109"/>
  <c r="G40" i="109"/>
  <c r="H39" i="109"/>
  <c r="G39" i="109"/>
  <c r="G41" i="108"/>
  <c r="F61" i="108"/>
  <c r="E61" i="108"/>
  <c r="H61" i="108" s="1"/>
  <c r="D61" i="108"/>
  <c r="F60" i="108"/>
  <c r="E60" i="108"/>
  <c r="H60" i="108" s="1"/>
  <c r="D60" i="108"/>
  <c r="F59" i="108"/>
  <c r="E59" i="108"/>
  <c r="H59" i="108" s="1"/>
  <c r="D59" i="108"/>
  <c r="F58" i="108"/>
  <c r="E58" i="108"/>
  <c r="H58" i="108" s="1"/>
  <c r="D58" i="108"/>
  <c r="F57" i="108"/>
  <c r="E57" i="108"/>
  <c r="H57" i="108" s="1"/>
  <c r="D57" i="108"/>
  <c r="H56" i="108"/>
  <c r="G55" i="108"/>
  <c r="H54" i="108"/>
  <c r="G54" i="108"/>
  <c r="H53" i="108"/>
  <c r="G53" i="108"/>
  <c r="H52" i="108"/>
  <c r="G52" i="108"/>
  <c r="H51" i="108"/>
  <c r="G51" i="108"/>
  <c r="H50" i="108"/>
  <c r="G49" i="108"/>
  <c r="H48" i="108"/>
  <c r="G48" i="108"/>
  <c r="H47" i="108"/>
  <c r="G47" i="108"/>
  <c r="H46" i="108"/>
  <c r="G46" i="108"/>
  <c r="H45" i="108"/>
  <c r="G45" i="108"/>
  <c r="H44" i="108"/>
  <c r="G43" i="108"/>
  <c r="H42" i="108"/>
  <c r="G42" i="108"/>
  <c r="H41" i="108"/>
  <c r="H40" i="108"/>
  <c r="G40" i="108"/>
  <c r="H39" i="108"/>
  <c r="G39" i="108"/>
  <c r="F31" i="113"/>
  <c r="E31" i="113"/>
  <c r="H31" i="113" s="1"/>
  <c r="D31" i="113"/>
  <c r="F30" i="113"/>
  <c r="E30" i="113"/>
  <c r="H30" i="113" s="1"/>
  <c r="D30" i="113"/>
  <c r="F29" i="113"/>
  <c r="E29" i="113"/>
  <c r="H29" i="113" s="1"/>
  <c r="D29" i="113"/>
  <c r="F28" i="113"/>
  <c r="E28" i="113"/>
  <c r="H28" i="113" s="1"/>
  <c r="D28" i="113"/>
  <c r="F27" i="113"/>
  <c r="E27" i="113"/>
  <c r="D27" i="113"/>
  <c r="H26" i="113"/>
  <c r="G25" i="113"/>
  <c r="H24" i="113"/>
  <c r="G24" i="113"/>
  <c r="H23" i="113"/>
  <c r="G23" i="113"/>
  <c r="H22" i="113"/>
  <c r="G22" i="113"/>
  <c r="H21" i="113"/>
  <c r="G21" i="113"/>
  <c r="H20" i="113"/>
  <c r="G19" i="113"/>
  <c r="H18" i="113"/>
  <c r="G18" i="113"/>
  <c r="H17" i="113"/>
  <c r="G17" i="113"/>
  <c r="H16" i="113"/>
  <c r="G16" i="113"/>
  <c r="H15" i="113"/>
  <c r="G15" i="113"/>
  <c r="H14" i="113"/>
  <c r="G13" i="113"/>
  <c r="H12" i="113"/>
  <c r="G12" i="113"/>
  <c r="H11" i="113"/>
  <c r="G11" i="113"/>
  <c r="H10" i="113"/>
  <c r="G10" i="113"/>
  <c r="H9" i="113"/>
  <c r="G9" i="113"/>
  <c r="F31" i="112"/>
  <c r="E31" i="112"/>
  <c r="H31" i="112" s="1"/>
  <c r="D31" i="112"/>
  <c r="F30" i="112"/>
  <c r="E30" i="112"/>
  <c r="H30" i="112" s="1"/>
  <c r="D30" i="112"/>
  <c r="F29" i="112"/>
  <c r="E29" i="112"/>
  <c r="H29" i="112" s="1"/>
  <c r="D29" i="112"/>
  <c r="F28" i="112"/>
  <c r="E28" i="112"/>
  <c r="H28" i="112" s="1"/>
  <c r="D28" i="112"/>
  <c r="F27" i="112"/>
  <c r="E27" i="112"/>
  <c r="D27" i="112"/>
  <c r="H26" i="112"/>
  <c r="G25" i="112"/>
  <c r="H24" i="112"/>
  <c r="G24" i="112"/>
  <c r="H23" i="112"/>
  <c r="G23" i="112"/>
  <c r="H22" i="112"/>
  <c r="G22" i="112"/>
  <c r="H21" i="112"/>
  <c r="G21" i="112"/>
  <c r="H20" i="112"/>
  <c r="G19" i="112"/>
  <c r="H18" i="112"/>
  <c r="G18" i="112"/>
  <c r="H17" i="112"/>
  <c r="G17" i="112"/>
  <c r="H16" i="112"/>
  <c r="G16" i="112"/>
  <c r="H15" i="112"/>
  <c r="G15" i="112"/>
  <c r="H14" i="112"/>
  <c r="G13" i="112"/>
  <c r="H12" i="112"/>
  <c r="G12" i="112"/>
  <c r="H11" i="112"/>
  <c r="G11" i="112"/>
  <c r="H10" i="112"/>
  <c r="G10" i="112"/>
  <c r="H9" i="112"/>
  <c r="G9" i="112"/>
  <c r="F31" i="111"/>
  <c r="E31" i="111"/>
  <c r="H31" i="111" s="1"/>
  <c r="D31" i="111"/>
  <c r="F30" i="111"/>
  <c r="E30" i="111"/>
  <c r="H30" i="111" s="1"/>
  <c r="D30" i="111"/>
  <c r="F29" i="111"/>
  <c r="E29" i="111"/>
  <c r="H29" i="111" s="1"/>
  <c r="D29" i="111"/>
  <c r="F28" i="111"/>
  <c r="E28" i="111"/>
  <c r="H28" i="111" s="1"/>
  <c r="D28" i="111"/>
  <c r="F27" i="111"/>
  <c r="E27" i="111"/>
  <c r="D27" i="111"/>
  <c r="H26" i="111"/>
  <c r="G25" i="111"/>
  <c r="H24" i="111"/>
  <c r="G24" i="111"/>
  <c r="H23" i="111"/>
  <c r="G23" i="111"/>
  <c r="H22" i="111"/>
  <c r="G22" i="111"/>
  <c r="H21" i="111"/>
  <c r="G21" i="111"/>
  <c r="H20" i="111"/>
  <c r="G19" i="111"/>
  <c r="H18" i="111"/>
  <c r="G18" i="111"/>
  <c r="H17" i="111"/>
  <c r="G17" i="111"/>
  <c r="H16" i="111"/>
  <c r="G16" i="111"/>
  <c r="H15" i="111"/>
  <c r="G15" i="111"/>
  <c r="H14" i="111"/>
  <c r="G13" i="111"/>
  <c r="H12" i="111"/>
  <c r="G12" i="111"/>
  <c r="H11" i="111"/>
  <c r="G11" i="111"/>
  <c r="H10" i="111"/>
  <c r="G10" i="111"/>
  <c r="H9" i="111"/>
  <c r="G9" i="111"/>
  <c r="F31" i="110"/>
  <c r="E31" i="110"/>
  <c r="H31" i="110" s="1"/>
  <c r="D31" i="110"/>
  <c r="F30" i="110"/>
  <c r="E30" i="110"/>
  <c r="H30" i="110" s="1"/>
  <c r="D30" i="110"/>
  <c r="F29" i="110"/>
  <c r="E29" i="110"/>
  <c r="H29" i="110" s="1"/>
  <c r="D29" i="110"/>
  <c r="F28" i="110"/>
  <c r="E28" i="110"/>
  <c r="H28" i="110" s="1"/>
  <c r="D28" i="110"/>
  <c r="F27" i="110"/>
  <c r="E27" i="110"/>
  <c r="D27" i="110"/>
  <c r="H26" i="110"/>
  <c r="G25" i="110"/>
  <c r="H24" i="110"/>
  <c r="G24" i="110"/>
  <c r="H23" i="110"/>
  <c r="G23" i="110"/>
  <c r="H22" i="110"/>
  <c r="G22" i="110"/>
  <c r="H21" i="110"/>
  <c r="G21" i="110"/>
  <c r="H20" i="110"/>
  <c r="G19" i="110"/>
  <c r="H18" i="110"/>
  <c r="G18" i="110"/>
  <c r="H17" i="110"/>
  <c r="G17" i="110"/>
  <c r="H16" i="110"/>
  <c r="G16" i="110"/>
  <c r="H15" i="110"/>
  <c r="G15" i="110"/>
  <c r="H14" i="110"/>
  <c r="G13" i="110"/>
  <c r="H12" i="110"/>
  <c r="G12" i="110"/>
  <c r="H11" i="110"/>
  <c r="G11" i="110"/>
  <c r="H10" i="110"/>
  <c r="G10" i="110"/>
  <c r="H9" i="110"/>
  <c r="G9" i="110"/>
  <c r="F31" i="109"/>
  <c r="E31" i="109"/>
  <c r="H31" i="109" s="1"/>
  <c r="D31" i="109"/>
  <c r="F30" i="109"/>
  <c r="E30" i="109"/>
  <c r="H30" i="109" s="1"/>
  <c r="D30" i="109"/>
  <c r="F29" i="109"/>
  <c r="E29" i="109"/>
  <c r="H29" i="109" s="1"/>
  <c r="D29" i="109"/>
  <c r="F28" i="109"/>
  <c r="E28" i="109"/>
  <c r="H28" i="109" s="1"/>
  <c r="D28" i="109"/>
  <c r="F27" i="109"/>
  <c r="E27" i="109"/>
  <c r="D27" i="109"/>
  <c r="H26" i="109"/>
  <c r="G25" i="109"/>
  <c r="H24" i="109"/>
  <c r="G24" i="109"/>
  <c r="H23" i="109"/>
  <c r="G23" i="109"/>
  <c r="H22" i="109"/>
  <c r="G22" i="109"/>
  <c r="H21" i="109"/>
  <c r="G21" i="109"/>
  <c r="H20" i="109"/>
  <c r="G19" i="109"/>
  <c r="H18" i="109"/>
  <c r="G18" i="109"/>
  <c r="H17" i="109"/>
  <c r="G17" i="109"/>
  <c r="H16" i="109"/>
  <c r="G16" i="109"/>
  <c r="H15" i="109"/>
  <c r="G15" i="109"/>
  <c r="H14" i="109"/>
  <c r="G13" i="109"/>
  <c r="H12" i="109"/>
  <c r="G12" i="109"/>
  <c r="H11" i="109"/>
  <c r="G11" i="109"/>
  <c r="H10" i="109"/>
  <c r="G10" i="109"/>
  <c r="H9" i="109"/>
  <c r="G9" i="109"/>
  <c r="G55" i="107"/>
  <c r="G43" i="107"/>
  <c r="G42" i="107"/>
  <c r="E61" i="107"/>
  <c r="H61" i="107" s="1"/>
  <c r="E57" i="107"/>
  <c r="G52" i="107"/>
  <c r="G53" i="107"/>
  <c r="G54" i="107"/>
  <c r="G51" i="107"/>
  <c r="G46" i="107"/>
  <c r="G47" i="107"/>
  <c r="G48" i="107"/>
  <c r="G45" i="107"/>
  <c r="G40" i="107"/>
  <c r="G41" i="107"/>
  <c r="G39" i="107"/>
  <c r="K58" i="107"/>
  <c r="K59" i="107"/>
  <c r="K60" i="107"/>
  <c r="K57" i="107"/>
  <c r="K52" i="107"/>
  <c r="K53" i="107"/>
  <c r="K54" i="107"/>
  <c r="K51" i="107"/>
  <c r="K46" i="107"/>
  <c r="K47" i="107"/>
  <c r="K48" i="107"/>
  <c r="K45" i="107"/>
  <c r="K40" i="107"/>
  <c r="K41" i="107"/>
  <c r="K42" i="107"/>
  <c r="K39" i="107"/>
  <c r="H9" i="107"/>
  <c r="H39" i="107"/>
  <c r="F62" i="109" l="1"/>
  <c r="G44" i="107"/>
  <c r="K44" i="107"/>
  <c r="K50" i="107"/>
  <c r="K56" i="107"/>
  <c r="K62" i="107"/>
  <c r="G44" i="112"/>
  <c r="G56" i="112"/>
  <c r="G50" i="111"/>
  <c r="G44" i="109"/>
  <c r="G56" i="109"/>
  <c r="G14" i="109"/>
  <c r="G26" i="109"/>
  <c r="G56" i="108"/>
  <c r="G20" i="113"/>
  <c r="G20" i="111"/>
  <c r="G44" i="113"/>
  <c r="G56" i="113"/>
  <c r="G50" i="113"/>
  <c r="G14" i="113"/>
  <c r="G26" i="113"/>
  <c r="G50" i="112"/>
  <c r="G26" i="112"/>
  <c r="G14" i="112"/>
  <c r="G20" i="112"/>
  <c r="G44" i="111"/>
  <c r="G56" i="111"/>
  <c r="G14" i="111"/>
  <c r="G26" i="111"/>
  <c r="G44" i="110"/>
  <c r="G56" i="110"/>
  <c r="G50" i="110"/>
  <c r="G14" i="110"/>
  <c r="G26" i="110"/>
  <c r="G20" i="110"/>
  <c r="G50" i="109"/>
  <c r="G20" i="109"/>
  <c r="G44" i="108"/>
  <c r="G50" i="108"/>
  <c r="G50" i="107"/>
  <c r="G56" i="107"/>
  <c r="E62" i="113"/>
  <c r="G57" i="113" s="1"/>
  <c r="E32" i="113"/>
  <c r="H32" i="113" s="1"/>
  <c r="D62" i="113"/>
  <c r="E62" i="112"/>
  <c r="G60" i="112" s="1"/>
  <c r="E32" i="112"/>
  <c r="G28" i="112" s="1"/>
  <c r="D62" i="111"/>
  <c r="F62" i="111"/>
  <c r="D32" i="111"/>
  <c r="F62" i="110"/>
  <c r="D62" i="110"/>
  <c r="D32" i="110"/>
  <c r="F32" i="110"/>
  <c r="F32" i="109"/>
  <c r="D32" i="109"/>
  <c r="F62" i="108"/>
  <c r="F62" i="113"/>
  <c r="F32" i="113"/>
  <c r="D32" i="113"/>
  <c r="H57" i="112"/>
  <c r="D62" i="112"/>
  <c r="F62" i="112"/>
  <c r="D32" i="112"/>
  <c r="F32" i="112"/>
  <c r="H27" i="112"/>
  <c r="E62" i="111"/>
  <c r="H62" i="111" s="1"/>
  <c r="F32" i="111"/>
  <c r="E32" i="111"/>
  <c r="G30" i="111" s="1"/>
  <c r="E62" i="110"/>
  <c r="H62" i="110" s="1"/>
  <c r="E32" i="110"/>
  <c r="G30" i="110" s="1"/>
  <c r="D62" i="109"/>
  <c r="E62" i="109"/>
  <c r="G59" i="109" s="1"/>
  <c r="E32" i="109"/>
  <c r="H32" i="109" s="1"/>
  <c r="D62" i="108"/>
  <c r="E62" i="108"/>
  <c r="H62" i="108" s="1"/>
  <c r="H57" i="113"/>
  <c r="H57" i="111"/>
  <c r="H57" i="110"/>
  <c r="H57" i="109"/>
  <c r="H27" i="113"/>
  <c r="H27" i="111"/>
  <c r="H27" i="110"/>
  <c r="H27" i="109"/>
  <c r="G57" i="112" l="1"/>
  <c r="G58" i="112"/>
  <c r="G60" i="113"/>
  <c r="G59" i="112"/>
  <c r="G61" i="112"/>
  <c r="H62" i="112"/>
  <c r="G59" i="113"/>
  <c r="G61" i="113"/>
  <c r="G58" i="108"/>
  <c r="G59" i="111"/>
  <c r="G27" i="113"/>
  <c r="G30" i="113"/>
  <c r="G30" i="112"/>
  <c r="G57" i="110"/>
  <c r="G31" i="113"/>
  <c r="G58" i="109"/>
  <c r="G61" i="109"/>
  <c r="G29" i="109"/>
  <c r="G28" i="109"/>
  <c r="G30" i="109"/>
  <c r="G31" i="109"/>
  <c r="G57" i="108"/>
  <c r="G59" i="108"/>
  <c r="G60" i="108"/>
  <c r="G61" i="108"/>
  <c r="G58" i="113"/>
  <c r="H62" i="113"/>
  <c r="G29" i="113"/>
  <c r="G28" i="113"/>
  <c r="G29" i="112"/>
  <c r="G31" i="112"/>
  <c r="G60" i="109"/>
  <c r="G57" i="109"/>
  <c r="H62" i="109"/>
  <c r="G27" i="109"/>
  <c r="H32" i="112"/>
  <c r="G27" i="112"/>
  <c r="G57" i="111"/>
  <c r="G31" i="111"/>
  <c r="H32" i="111"/>
  <c r="G59" i="110"/>
  <c r="G31" i="110"/>
  <c r="H32" i="110"/>
  <c r="G60" i="111"/>
  <c r="G61" i="111"/>
  <c r="G58" i="111"/>
  <c r="G29" i="111"/>
  <c r="G28" i="111"/>
  <c r="G27" i="111"/>
  <c r="G60" i="110"/>
  <c r="G61" i="110"/>
  <c r="G58" i="110"/>
  <c r="G29" i="110"/>
  <c r="G28" i="110"/>
  <c r="G27" i="110"/>
  <c r="G62" i="112" l="1"/>
  <c r="G62" i="113"/>
  <c r="G62" i="109"/>
  <c r="G62" i="108"/>
  <c r="G32" i="113"/>
  <c r="G62" i="110"/>
  <c r="G32" i="110"/>
  <c r="G32" i="109"/>
  <c r="G32" i="112"/>
  <c r="G62" i="111"/>
  <c r="G32" i="111"/>
  <c r="N18" i="147" l="1"/>
  <c r="G21" i="147"/>
  <c r="G18" i="147"/>
  <c r="S18" i="147"/>
  <c r="T28" i="147" s="1"/>
  <c r="S19" i="147"/>
  <c r="T29" i="147" s="1"/>
  <c r="S20" i="147"/>
  <c r="T30" i="147" s="1"/>
  <c r="S21" i="147"/>
  <c r="T31" i="147" s="1"/>
  <c r="S22" i="147"/>
  <c r="S23" i="147"/>
  <c r="S24" i="147"/>
  <c r="L18" i="147"/>
  <c r="M28" i="147" s="1"/>
  <c r="L19" i="147"/>
  <c r="M29" i="147" s="1"/>
  <c r="L20" i="147"/>
  <c r="M30" i="147" s="1"/>
  <c r="L21" i="147"/>
  <c r="M31" i="147" s="1"/>
  <c r="L22" i="147"/>
  <c r="L23" i="147"/>
  <c r="L24" i="147"/>
  <c r="F18" i="147"/>
  <c r="F28" i="147" s="1"/>
  <c r="F19" i="147"/>
  <c r="F20" i="147"/>
  <c r="F21" i="147"/>
  <c r="F22" i="147"/>
  <c r="F23" i="147"/>
  <c r="F24" i="147"/>
  <c r="F31" i="108"/>
  <c r="E31" i="108"/>
  <c r="H31" i="108" s="1"/>
  <c r="D31" i="108"/>
  <c r="F30" i="108"/>
  <c r="E30" i="108"/>
  <c r="H30" i="108" s="1"/>
  <c r="D30" i="108"/>
  <c r="F29" i="108"/>
  <c r="E29" i="108"/>
  <c r="H29" i="108" s="1"/>
  <c r="D29" i="108"/>
  <c r="F28" i="108"/>
  <c r="E28" i="108"/>
  <c r="D28" i="108"/>
  <c r="F27" i="108"/>
  <c r="E27" i="108"/>
  <c r="H27" i="108" s="1"/>
  <c r="D27" i="108"/>
  <c r="H26" i="108"/>
  <c r="H24" i="108"/>
  <c r="H23" i="108"/>
  <c r="H22" i="108"/>
  <c r="H21" i="108"/>
  <c r="H20" i="108"/>
  <c r="H18" i="108"/>
  <c r="H17" i="108"/>
  <c r="H16" i="108"/>
  <c r="H15" i="108"/>
  <c r="H14" i="108"/>
  <c r="H12" i="108"/>
  <c r="H11" i="108"/>
  <c r="H10" i="108"/>
  <c r="H9" i="108"/>
  <c r="E59" i="107"/>
  <c r="H59" i="107" s="1"/>
  <c r="F61" i="107"/>
  <c r="D61" i="107"/>
  <c r="F60" i="107"/>
  <c r="E60" i="107"/>
  <c r="H60" i="107" s="1"/>
  <c r="D60" i="107"/>
  <c r="F59" i="107"/>
  <c r="D59" i="107"/>
  <c r="F58" i="107"/>
  <c r="E58" i="107"/>
  <c r="H58" i="107" s="1"/>
  <c r="D58" i="107"/>
  <c r="H57" i="107"/>
  <c r="F57" i="107"/>
  <c r="D57" i="107"/>
  <c r="H56" i="107"/>
  <c r="H54" i="107"/>
  <c r="H53" i="107"/>
  <c r="H52" i="107"/>
  <c r="H51" i="107"/>
  <c r="H50" i="107"/>
  <c r="H48" i="107"/>
  <c r="H47" i="107"/>
  <c r="H46" i="107"/>
  <c r="H45" i="107"/>
  <c r="H44" i="107"/>
  <c r="H42" i="107"/>
  <c r="H41" i="107"/>
  <c r="H40" i="107"/>
  <c r="D31" i="107"/>
  <c r="F31" i="107"/>
  <c r="D30" i="107"/>
  <c r="D27" i="107"/>
  <c r="H14" i="107"/>
  <c r="G13" i="116"/>
  <c r="G12" i="116"/>
  <c r="G11" i="116"/>
  <c r="G10" i="116"/>
  <c r="G9" i="116"/>
  <c r="G8" i="116"/>
  <c r="F32" i="108" l="1"/>
  <c r="G14" i="116"/>
  <c r="E32" i="108"/>
  <c r="H32" i="108" s="1"/>
  <c r="D62" i="107"/>
  <c r="F62" i="107"/>
  <c r="H28" i="108"/>
  <c r="D32" i="108"/>
  <c r="E62" i="107"/>
  <c r="G59" i="107" s="1"/>
  <c r="G29" i="108" l="1"/>
  <c r="G31" i="108"/>
  <c r="G28" i="108"/>
  <c r="G27" i="108"/>
  <c r="G30" i="108"/>
  <c r="G60" i="107"/>
  <c r="H62" i="107"/>
  <c r="G57" i="107"/>
  <c r="G61" i="107"/>
  <c r="G58" i="107"/>
  <c r="G32" i="108" l="1"/>
  <c r="G62" i="107"/>
  <c r="H39" i="145"/>
  <c r="H40" i="145"/>
  <c r="B39" i="145"/>
  <c r="I20" i="122" l="1"/>
  <c r="B20" i="122"/>
  <c r="C27" i="147" l="1"/>
  <c r="D27" i="147"/>
  <c r="E27" i="147"/>
  <c r="B27" i="147"/>
  <c r="R18" i="128" l="1"/>
  <c r="P20" i="128"/>
  <c r="R20" i="128"/>
  <c r="B18" i="128"/>
  <c r="C18" i="128"/>
  <c r="D18" i="128"/>
  <c r="E18" i="128"/>
  <c r="F18" i="128"/>
  <c r="G18" i="128"/>
  <c r="H18" i="128"/>
  <c r="I18" i="128"/>
  <c r="J18" i="128"/>
  <c r="K18" i="128"/>
  <c r="L18" i="128"/>
  <c r="M18" i="128"/>
  <c r="N18" i="128"/>
  <c r="O18" i="128"/>
  <c r="P18" i="128"/>
  <c r="Q18" i="128"/>
  <c r="B19" i="128"/>
  <c r="C19" i="128"/>
  <c r="D19" i="128"/>
  <c r="E19" i="128"/>
  <c r="F19" i="128"/>
  <c r="G19" i="128"/>
  <c r="H19" i="128"/>
  <c r="I19" i="128"/>
  <c r="J19" i="128"/>
  <c r="K19" i="128"/>
  <c r="L19" i="128"/>
  <c r="M19" i="128"/>
  <c r="N19" i="128"/>
  <c r="O19" i="128"/>
  <c r="P19" i="128"/>
  <c r="Q19" i="128"/>
  <c r="R19" i="128"/>
  <c r="B20" i="128"/>
  <c r="C20" i="128"/>
  <c r="D20" i="128"/>
  <c r="E20" i="128"/>
  <c r="F20" i="128"/>
  <c r="G20" i="128"/>
  <c r="H20" i="128"/>
  <c r="I20" i="128"/>
  <c r="J20" i="128"/>
  <c r="K20" i="128"/>
  <c r="L20" i="128"/>
  <c r="M20" i="128"/>
  <c r="N20" i="128"/>
  <c r="O20" i="128"/>
  <c r="Q20" i="128"/>
  <c r="B21" i="128"/>
  <c r="C21" i="128"/>
  <c r="D21" i="128"/>
  <c r="E21" i="128"/>
  <c r="F21" i="128"/>
  <c r="G21" i="128"/>
  <c r="H21" i="128"/>
  <c r="I21" i="128"/>
  <c r="J21" i="128"/>
  <c r="K21" i="128"/>
  <c r="L21" i="128"/>
  <c r="M21" i="128"/>
  <c r="N21" i="128"/>
  <c r="O21" i="128"/>
  <c r="P21" i="128"/>
  <c r="Q21" i="128"/>
  <c r="R21" i="128"/>
  <c r="B22" i="128"/>
  <c r="C22" i="128"/>
  <c r="D22" i="128"/>
  <c r="E22" i="128"/>
  <c r="F22" i="128"/>
  <c r="G22" i="128"/>
  <c r="H22" i="128"/>
  <c r="I22" i="128"/>
  <c r="J22" i="128"/>
  <c r="K22" i="128"/>
  <c r="L22" i="128"/>
  <c r="M22" i="128"/>
  <c r="N22" i="128"/>
  <c r="O22" i="128"/>
  <c r="P22" i="128"/>
  <c r="Q22" i="128"/>
  <c r="B23" i="128"/>
  <c r="C23" i="128"/>
  <c r="D23" i="128"/>
  <c r="E23" i="128"/>
  <c r="F23" i="128"/>
  <c r="G23" i="128"/>
  <c r="H23" i="128"/>
  <c r="I23" i="128"/>
  <c r="J23" i="128"/>
  <c r="K23" i="128"/>
  <c r="L23" i="128"/>
  <c r="M23" i="128"/>
  <c r="N23" i="128"/>
  <c r="O23" i="128"/>
  <c r="P23" i="128"/>
  <c r="Q23" i="128"/>
  <c r="R23" i="128"/>
  <c r="B19" i="147"/>
  <c r="C19" i="147"/>
  <c r="D19" i="147"/>
  <c r="E19" i="147"/>
  <c r="G19" i="147"/>
  <c r="H19" i="147"/>
  <c r="I29" i="147" s="1"/>
  <c r="J29" i="147"/>
  <c r="J19" i="147"/>
  <c r="K29" i="147" s="1"/>
  <c r="K19" i="147"/>
  <c r="L29" i="147" s="1"/>
  <c r="M19" i="147"/>
  <c r="N19" i="147"/>
  <c r="O19" i="147"/>
  <c r="P29" i="147" s="1"/>
  <c r="P19" i="147"/>
  <c r="Q29" i="147" s="1"/>
  <c r="Q19" i="147"/>
  <c r="R29" i="147" s="1"/>
  <c r="R19" i="147"/>
  <c r="S29" i="147" s="1"/>
  <c r="T19" i="147"/>
  <c r="U19" i="147"/>
  <c r="B20" i="147"/>
  <c r="C20" i="147"/>
  <c r="D20" i="147"/>
  <c r="E20" i="147"/>
  <c r="G20" i="147"/>
  <c r="I30" i="147"/>
  <c r="I20" i="147"/>
  <c r="J30" i="147" s="1"/>
  <c r="J20" i="147"/>
  <c r="K30" i="147" s="1"/>
  <c r="K20" i="147"/>
  <c r="L30" i="147" s="1"/>
  <c r="M20" i="147"/>
  <c r="N20" i="147"/>
  <c r="O20" i="147"/>
  <c r="P30" i="147" s="1"/>
  <c r="P20" i="147"/>
  <c r="Q30" i="147" s="1"/>
  <c r="Q20" i="147"/>
  <c r="R30" i="147" s="1"/>
  <c r="R20" i="147"/>
  <c r="S30" i="147" s="1"/>
  <c r="T20" i="147"/>
  <c r="U20" i="147"/>
  <c r="B21" i="147"/>
  <c r="C21" i="147"/>
  <c r="D21" i="147"/>
  <c r="E21" i="147"/>
  <c r="H21" i="147"/>
  <c r="I31" i="147" s="1"/>
  <c r="I21" i="147"/>
  <c r="J31" i="147" s="1"/>
  <c r="J21" i="147"/>
  <c r="K31" i="147" s="1"/>
  <c r="K21" i="147"/>
  <c r="L31" i="147" s="1"/>
  <c r="M21" i="147"/>
  <c r="N21" i="147"/>
  <c r="O21" i="147"/>
  <c r="P31" i="147" s="1"/>
  <c r="P21" i="147"/>
  <c r="Q31" i="147" s="1"/>
  <c r="Q21" i="147"/>
  <c r="R31" i="147" s="1"/>
  <c r="R21" i="147"/>
  <c r="S31" i="147" s="1"/>
  <c r="T21" i="147"/>
  <c r="U21" i="147"/>
  <c r="B22" i="147"/>
  <c r="C22" i="147"/>
  <c r="D22" i="147"/>
  <c r="E22" i="147"/>
  <c r="G22" i="147"/>
  <c r="H22" i="147"/>
  <c r="I22" i="147"/>
  <c r="J22" i="147"/>
  <c r="K22" i="147"/>
  <c r="M22" i="147"/>
  <c r="N22" i="147"/>
  <c r="O22" i="147"/>
  <c r="P22" i="147"/>
  <c r="Q22" i="147"/>
  <c r="R22" i="147"/>
  <c r="T22" i="147"/>
  <c r="U22" i="147"/>
  <c r="C23" i="147"/>
  <c r="D23" i="147"/>
  <c r="E23" i="147"/>
  <c r="G23" i="147"/>
  <c r="I23" i="147"/>
  <c r="J23" i="147"/>
  <c r="K23" i="147"/>
  <c r="M23" i="147"/>
  <c r="N23" i="147"/>
  <c r="O23" i="147"/>
  <c r="P23" i="147"/>
  <c r="Q23" i="147"/>
  <c r="R23" i="147"/>
  <c r="T23" i="147"/>
  <c r="U23" i="147"/>
  <c r="B24" i="147"/>
  <c r="C24" i="147"/>
  <c r="D24" i="147"/>
  <c r="E24" i="147"/>
  <c r="G24" i="147"/>
  <c r="H24" i="147"/>
  <c r="I24" i="147"/>
  <c r="J24" i="147"/>
  <c r="K24" i="147"/>
  <c r="M24" i="147"/>
  <c r="N24" i="147"/>
  <c r="O24" i="147"/>
  <c r="P24" i="147"/>
  <c r="Q24" i="147"/>
  <c r="R24" i="147"/>
  <c r="T24" i="147"/>
  <c r="U24" i="147"/>
  <c r="R22" i="128" l="1"/>
  <c r="H37" i="145"/>
  <c r="J37" i="145"/>
  <c r="D37" i="145"/>
  <c r="F20" i="140" l="1"/>
  <c r="F20" i="139"/>
  <c r="F20" i="120"/>
  <c r="F18" i="140"/>
  <c r="F18" i="139"/>
  <c r="F18" i="120"/>
  <c r="F16" i="140"/>
  <c r="F16" i="139"/>
  <c r="F16" i="120"/>
  <c r="F14" i="140"/>
  <c r="F14" i="139"/>
  <c r="F14" i="120"/>
  <c r="F12" i="140"/>
  <c r="F12" i="139"/>
  <c r="F12" i="120"/>
  <c r="F10" i="140"/>
  <c r="F10" i="120"/>
  <c r="F18" i="141" l="1"/>
  <c r="F10" i="141"/>
  <c r="F10" i="139"/>
  <c r="F16" i="141" l="1"/>
  <c r="F20" i="141"/>
  <c r="F12" i="141"/>
  <c r="F14" i="141"/>
  <c r="G16" i="116" l="1"/>
  <c r="G17" i="116"/>
  <c r="G18" i="116"/>
  <c r="G19" i="116"/>
  <c r="G20" i="116"/>
  <c r="G15" i="116"/>
  <c r="G21" i="116" l="1"/>
  <c r="C18" i="147" l="1"/>
  <c r="C28" i="147" s="1"/>
  <c r="D18" i="147"/>
  <c r="D28" i="147" s="1"/>
  <c r="E18" i="147"/>
  <c r="E28" i="147" s="1"/>
  <c r="B18" i="147"/>
  <c r="B28" i="147" s="1"/>
  <c r="G8" i="141" l="1"/>
  <c r="H8" i="141"/>
  <c r="I8" i="141"/>
  <c r="J8" i="141"/>
  <c r="G9" i="141"/>
  <c r="H9" i="141"/>
  <c r="I9" i="141"/>
  <c r="J9" i="141"/>
  <c r="G10" i="141"/>
  <c r="H10" i="141"/>
  <c r="I10" i="141"/>
  <c r="J10" i="141"/>
  <c r="G11" i="141"/>
  <c r="H11" i="141"/>
  <c r="I11" i="141"/>
  <c r="J11" i="141"/>
  <c r="G12" i="141"/>
  <c r="H12" i="141"/>
  <c r="I12" i="141"/>
  <c r="J12" i="141"/>
  <c r="G13" i="141"/>
  <c r="H13" i="141"/>
  <c r="I13" i="141"/>
  <c r="J13" i="141"/>
  <c r="G14" i="141"/>
  <c r="H14" i="141"/>
  <c r="I14" i="141"/>
  <c r="J14" i="141"/>
  <c r="G15" i="141"/>
  <c r="H15" i="141"/>
  <c r="I15" i="141"/>
  <c r="J15" i="141"/>
  <c r="G16" i="141"/>
  <c r="H16" i="141"/>
  <c r="I16" i="141"/>
  <c r="J16" i="141"/>
  <c r="G17" i="141"/>
  <c r="H17" i="141"/>
  <c r="I17" i="141"/>
  <c r="J17" i="141"/>
  <c r="G18" i="141"/>
  <c r="H18" i="141"/>
  <c r="I18" i="141"/>
  <c r="J18" i="141"/>
  <c r="G19" i="141"/>
  <c r="H19" i="141"/>
  <c r="I19" i="141"/>
  <c r="J19" i="141"/>
  <c r="G20" i="141"/>
  <c r="H20" i="141"/>
  <c r="I20" i="141"/>
  <c r="J20" i="141"/>
  <c r="G21" i="141"/>
  <c r="H21" i="141"/>
  <c r="I21" i="141"/>
  <c r="J21" i="141"/>
  <c r="G22" i="141"/>
  <c r="H22" i="141"/>
  <c r="I22" i="141"/>
  <c r="J22" i="141"/>
  <c r="G23" i="141"/>
  <c r="H23" i="141"/>
  <c r="I23" i="141"/>
  <c r="J23" i="141"/>
  <c r="G7" i="141"/>
  <c r="J7" i="141"/>
  <c r="I7" i="141"/>
  <c r="H7" i="141"/>
  <c r="K18" i="141" l="1"/>
  <c r="K16" i="141"/>
  <c r="K8" i="141"/>
  <c r="K13" i="141"/>
  <c r="K11" i="141"/>
  <c r="K23" i="141"/>
  <c r="K21" i="141"/>
  <c r="K19" i="141"/>
  <c r="K17" i="141"/>
  <c r="K14" i="141"/>
  <c r="K22" i="141"/>
  <c r="K15" i="141"/>
  <c r="K12" i="141"/>
  <c r="K10" i="141"/>
  <c r="K9" i="141"/>
  <c r="K20" i="141"/>
  <c r="K7" i="141"/>
  <c r="C10" i="141" l="1"/>
  <c r="D10" i="141"/>
  <c r="C12" i="141"/>
  <c r="D12" i="141"/>
  <c r="C14" i="141"/>
  <c r="D14" i="141"/>
  <c r="C16" i="141"/>
  <c r="D16" i="141"/>
  <c r="C18" i="141"/>
  <c r="D18" i="141"/>
  <c r="C20" i="141"/>
  <c r="D20" i="141"/>
  <c r="C7" i="140"/>
  <c r="D7" i="140"/>
  <c r="C8" i="140"/>
  <c r="D8" i="140"/>
  <c r="C9" i="140"/>
  <c r="D9" i="140"/>
  <c r="C10" i="140"/>
  <c r="D10" i="140"/>
  <c r="C11" i="140"/>
  <c r="D11" i="140"/>
  <c r="C12" i="140"/>
  <c r="D12" i="140"/>
  <c r="C13" i="140"/>
  <c r="D13" i="140"/>
  <c r="C14" i="140"/>
  <c r="D14" i="140"/>
  <c r="C15" i="140"/>
  <c r="D15" i="140"/>
  <c r="C16" i="140"/>
  <c r="D16" i="140"/>
  <c r="C17" i="140"/>
  <c r="D17" i="140"/>
  <c r="C18" i="140"/>
  <c r="D18" i="140"/>
  <c r="C19" i="140"/>
  <c r="D19" i="140"/>
  <c r="C20" i="140"/>
  <c r="D20" i="140"/>
  <c r="B20" i="140"/>
  <c r="B19" i="140"/>
  <c r="B18" i="140"/>
  <c r="B17" i="140"/>
  <c r="B16" i="140"/>
  <c r="B15" i="140"/>
  <c r="B14" i="140"/>
  <c r="B13" i="140"/>
  <c r="B12" i="140"/>
  <c r="B11" i="140"/>
  <c r="B10" i="140"/>
  <c r="B9" i="140"/>
  <c r="B8" i="140"/>
  <c r="B7" i="140"/>
  <c r="C7" i="139"/>
  <c r="D7" i="139"/>
  <c r="C8" i="139"/>
  <c r="D8" i="139"/>
  <c r="C9" i="139"/>
  <c r="D9" i="139"/>
  <c r="C10" i="139"/>
  <c r="D10" i="139"/>
  <c r="C11" i="139"/>
  <c r="D11" i="139"/>
  <c r="C12" i="139"/>
  <c r="D12" i="139"/>
  <c r="C13" i="139"/>
  <c r="D13" i="139"/>
  <c r="C14" i="139"/>
  <c r="D14" i="139"/>
  <c r="C15" i="139"/>
  <c r="D15" i="139"/>
  <c r="C16" i="139"/>
  <c r="D16" i="139"/>
  <c r="C17" i="139"/>
  <c r="D17" i="139"/>
  <c r="C18" i="139"/>
  <c r="D18" i="139"/>
  <c r="C19" i="139"/>
  <c r="D19" i="139"/>
  <c r="C20" i="139"/>
  <c r="D20" i="139"/>
  <c r="B20" i="139"/>
  <c r="B19" i="139"/>
  <c r="B18" i="139"/>
  <c r="B17" i="139"/>
  <c r="B16" i="139"/>
  <c r="B15" i="139"/>
  <c r="B14" i="139"/>
  <c r="B13" i="139"/>
  <c r="B12" i="139"/>
  <c r="B11" i="139"/>
  <c r="B10" i="139"/>
  <c r="B9" i="139"/>
  <c r="B8" i="139"/>
  <c r="B7" i="139"/>
  <c r="C7" i="120"/>
  <c r="D7" i="120"/>
  <c r="C8" i="120"/>
  <c r="D8" i="120"/>
  <c r="C9" i="120"/>
  <c r="D9" i="120"/>
  <c r="C10" i="120"/>
  <c r="D10" i="120"/>
  <c r="C11" i="120"/>
  <c r="D11" i="120"/>
  <c r="C12" i="120"/>
  <c r="D12" i="120"/>
  <c r="C13" i="120"/>
  <c r="D13" i="120"/>
  <c r="C14" i="120"/>
  <c r="D14" i="120"/>
  <c r="C15" i="120"/>
  <c r="D15" i="120"/>
  <c r="C16" i="120"/>
  <c r="D16" i="120"/>
  <c r="C17" i="120"/>
  <c r="D17" i="120"/>
  <c r="C18" i="120"/>
  <c r="D18" i="120"/>
  <c r="C19" i="120"/>
  <c r="D19" i="120"/>
  <c r="C20" i="120"/>
  <c r="D20" i="120"/>
  <c r="B20" i="120"/>
  <c r="B19" i="120"/>
  <c r="B18" i="120"/>
  <c r="B17" i="120"/>
  <c r="B16" i="120"/>
  <c r="B15" i="120"/>
  <c r="B14" i="120"/>
  <c r="B13" i="120"/>
  <c r="B12" i="120"/>
  <c r="B11" i="120"/>
  <c r="B10" i="120"/>
  <c r="B9" i="120"/>
  <c r="B8" i="120"/>
  <c r="B7" i="120"/>
  <c r="B21" i="120" l="1"/>
  <c r="D21" i="120"/>
  <c r="E7" i="120" s="1"/>
  <c r="C21" i="120"/>
  <c r="Q27" i="147" l="1"/>
  <c r="R27" i="147"/>
  <c r="P27" i="147"/>
  <c r="O29" i="147"/>
  <c r="O30" i="147"/>
  <c r="O31" i="147"/>
  <c r="O28" i="147"/>
  <c r="J27" i="147"/>
  <c r="I27" i="147"/>
  <c r="H29" i="147"/>
  <c r="H30" i="147"/>
  <c r="H31" i="147"/>
  <c r="H28" i="147"/>
  <c r="T18" i="147" l="1"/>
  <c r="M18" i="147"/>
  <c r="R18" i="147"/>
  <c r="S28" i="147" s="1"/>
  <c r="Q18" i="147"/>
  <c r="R28" i="147" s="1"/>
  <c r="P18" i="147"/>
  <c r="Q28" i="147" s="1"/>
  <c r="O18" i="147"/>
  <c r="P28" i="147" s="1"/>
  <c r="K18" i="147"/>
  <c r="L28" i="147" s="1"/>
  <c r="J18" i="147"/>
  <c r="K28" i="147" s="1"/>
  <c r="I18" i="147"/>
  <c r="J28" i="147" s="1"/>
  <c r="H18" i="147"/>
  <c r="I28" i="147" s="1"/>
  <c r="U18" i="147" l="1"/>
  <c r="K6" i="146" l="1"/>
  <c r="H6" i="146" l="1"/>
  <c r="M6" i="146"/>
  <c r="I6" i="146"/>
  <c r="C6" i="146"/>
  <c r="E6" i="146"/>
  <c r="E39" i="145"/>
  <c r="F45" i="145"/>
  <c r="J40" i="145"/>
  <c r="I40" i="145"/>
  <c r="I47" i="145"/>
  <c r="I39" i="145"/>
  <c r="I46" i="145"/>
  <c r="I38" i="145"/>
  <c r="H38" i="145"/>
  <c r="E40" i="145"/>
  <c r="F47" i="145" s="1"/>
  <c r="F39" i="145"/>
  <c r="D40" i="145"/>
  <c r="C38" i="145"/>
  <c r="C39" i="145"/>
  <c r="C40" i="145"/>
  <c r="B40" i="145"/>
  <c r="C47" i="145" s="1"/>
  <c r="C46" i="145"/>
  <c r="B38" i="145"/>
  <c r="I37" i="145"/>
  <c r="F37" i="145"/>
  <c r="E37" i="145"/>
  <c r="C37" i="145"/>
  <c r="B37" i="145"/>
  <c r="H41" i="145"/>
  <c r="E41" i="145"/>
  <c r="H29" i="179" l="1"/>
  <c r="H30" i="179"/>
  <c r="G39" i="145"/>
  <c r="E30" i="179"/>
  <c r="C45" i="145"/>
  <c r="E29" i="179"/>
  <c r="I45" i="145"/>
  <c r="J38" i="145"/>
  <c r="D39" i="145"/>
  <c r="J39" i="145"/>
  <c r="D38" i="145"/>
  <c r="L6" i="146"/>
  <c r="F6" i="146"/>
  <c r="J6" i="146"/>
  <c r="F46" i="145"/>
  <c r="I4" i="113"/>
  <c r="I4" i="112"/>
  <c r="I4" i="111"/>
  <c r="I4" i="110"/>
  <c r="I4" i="109"/>
  <c r="I4" i="108"/>
  <c r="I4" i="107"/>
  <c r="K5" i="105"/>
  <c r="J5" i="105"/>
  <c r="I5" i="105"/>
  <c r="H5" i="105"/>
  <c r="A38" i="116"/>
  <c r="I4" i="116"/>
  <c r="D21" i="140"/>
  <c r="D23" i="140" s="1"/>
  <c r="C21" i="140"/>
  <c r="C23" i="140" s="1"/>
  <c r="B21" i="140"/>
  <c r="B23" i="140" s="1"/>
  <c r="D21" i="139"/>
  <c r="D23" i="139" s="1"/>
  <c r="C21" i="139"/>
  <c r="C23" i="139" s="1"/>
  <c r="B21" i="139"/>
  <c r="B23" i="139" s="1"/>
  <c r="E7" i="140" l="1"/>
  <c r="E9" i="140"/>
  <c r="E14" i="140"/>
  <c r="E19" i="140"/>
  <c r="E10" i="140"/>
  <c r="E15" i="140"/>
  <c r="E13" i="140"/>
  <c r="E18" i="140"/>
  <c r="E11" i="140"/>
  <c r="E17" i="140"/>
  <c r="E10" i="139"/>
  <c r="E11" i="139"/>
  <c r="E19" i="139"/>
  <c r="E9" i="139"/>
  <c r="E13" i="139"/>
  <c r="E17" i="139"/>
  <c r="E14" i="139"/>
  <c r="E18" i="139"/>
  <c r="E7" i="139"/>
  <c r="E15" i="139"/>
  <c r="E8" i="139"/>
  <c r="E12" i="139"/>
  <c r="E16" i="139"/>
  <c r="E8" i="140"/>
  <c r="E12" i="140"/>
  <c r="E16" i="140"/>
  <c r="E20" i="140"/>
  <c r="E20" i="139"/>
  <c r="G38" i="116"/>
  <c r="J42" i="116"/>
  <c r="I42" i="116"/>
  <c r="H45" i="116"/>
  <c r="H44" i="116"/>
  <c r="H43" i="116"/>
  <c r="D42" i="116"/>
  <c r="C42" i="116"/>
  <c r="B45" i="116"/>
  <c r="B44" i="116"/>
  <c r="B43" i="116"/>
  <c r="D32" i="133"/>
  <c r="D33" i="133"/>
  <c r="D34" i="133"/>
  <c r="F30" i="133"/>
  <c r="G30" i="133"/>
  <c r="H30" i="133"/>
  <c r="E30" i="133"/>
  <c r="D31" i="133"/>
  <c r="C19" i="133"/>
  <c r="F33" i="133" s="1"/>
  <c r="K22" i="133"/>
  <c r="K18" i="133"/>
  <c r="F18" i="133"/>
  <c r="F22" i="133"/>
  <c r="J23" i="133"/>
  <c r="I23" i="133"/>
  <c r="H23" i="133"/>
  <c r="G23" i="133"/>
  <c r="E23" i="133"/>
  <c r="D23" i="133"/>
  <c r="C23" i="133"/>
  <c r="B23" i="133"/>
  <c r="J22" i="133"/>
  <c r="I22" i="133"/>
  <c r="H22" i="133"/>
  <c r="G22" i="133"/>
  <c r="E22" i="133"/>
  <c r="D22" i="133"/>
  <c r="C22" i="133"/>
  <c r="B22" i="133"/>
  <c r="J21" i="133"/>
  <c r="I21" i="133"/>
  <c r="H21" i="133"/>
  <c r="G21" i="133"/>
  <c r="E21" i="133"/>
  <c r="D21" i="133"/>
  <c r="C21" i="133"/>
  <c r="B21" i="133"/>
  <c r="K20" i="133"/>
  <c r="J20" i="133"/>
  <c r="I20" i="133"/>
  <c r="H20" i="133"/>
  <c r="G20" i="133"/>
  <c r="E20" i="133"/>
  <c r="H34" i="133" s="1"/>
  <c r="D20" i="133"/>
  <c r="G34" i="133" s="1"/>
  <c r="C20" i="133"/>
  <c r="F34" i="133" s="1"/>
  <c r="B20" i="133"/>
  <c r="E34" i="133" s="1"/>
  <c r="J19" i="133"/>
  <c r="I19" i="133"/>
  <c r="H19" i="133"/>
  <c r="G19" i="133"/>
  <c r="E19" i="133"/>
  <c r="H33" i="133" s="1"/>
  <c r="D19" i="133"/>
  <c r="G33" i="133" s="1"/>
  <c r="B19" i="133"/>
  <c r="E33" i="133" s="1"/>
  <c r="J18" i="133"/>
  <c r="I18" i="133"/>
  <c r="H18" i="133"/>
  <c r="G18" i="133"/>
  <c r="E18" i="133"/>
  <c r="H32" i="133" s="1"/>
  <c r="D18" i="133"/>
  <c r="G32" i="133" s="1"/>
  <c r="C18" i="133"/>
  <c r="F32" i="133" s="1"/>
  <c r="B18" i="133"/>
  <c r="E32" i="133" s="1"/>
  <c r="J17" i="133"/>
  <c r="I17" i="133"/>
  <c r="H17" i="133"/>
  <c r="G17" i="133"/>
  <c r="E17" i="133"/>
  <c r="H31" i="133" s="1"/>
  <c r="D17" i="133"/>
  <c r="G31" i="133" s="1"/>
  <c r="C17" i="133"/>
  <c r="F31" i="133" s="1"/>
  <c r="B17" i="133"/>
  <c r="E31" i="133" s="1"/>
  <c r="F20" i="133" l="1"/>
  <c r="E21" i="139"/>
  <c r="E21" i="140"/>
  <c r="K23" i="133"/>
  <c r="K21" i="133"/>
  <c r="K19" i="133"/>
  <c r="K17" i="133"/>
  <c r="F19" i="133"/>
  <c r="F23" i="133"/>
  <c r="F17" i="133"/>
  <c r="F21" i="133"/>
  <c r="B17" i="128"/>
  <c r="R17" i="128"/>
  <c r="Q17" i="128"/>
  <c r="P17" i="128"/>
  <c r="O17" i="128"/>
  <c r="N17" i="128"/>
  <c r="M17" i="128"/>
  <c r="L17" i="128"/>
  <c r="K17" i="128"/>
  <c r="J17" i="128"/>
  <c r="I17" i="128"/>
  <c r="H17" i="128"/>
  <c r="G17" i="128"/>
  <c r="F17" i="128"/>
  <c r="E17" i="128"/>
  <c r="D17" i="128"/>
  <c r="C17" i="128"/>
  <c r="C24" i="122" l="1"/>
  <c r="C23" i="122"/>
  <c r="C22" i="122"/>
  <c r="C21" i="122"/>
  <c r="C20" i="122"/>
  <c r="C18" i="122"/>
  <c r="S24" i="122"/>
  <c r="R24" i="122"/>
  <c r="Q24" i="122"/>
  <c r="N24" i="122"/>
  <c r="M24" i="122"/>
  <c r="L24" i="122"/>
  <c r="K24" i="122"/>
  <c r="S23" i="122"/>
  <c r="R23" i="122"/>
  <c r="Q23" i="122"/>
  <c r="P23" i="122"/>
  <c r="N23" i="122"/>
  <c r="M23" i="122"/>
  <c r="L23" i="122"/>
  <c r="K23" i="122"/>
  <c r="S22" i="122"/>
  <c r="R22" i="122"/>
  <c r="Q22" i="122"/>
  <c r="N22" i="122"/>
  <c r="M22" i="122"/>
  <c r="L22" i="122"/>
  <c r="K22" i="122"/>
  <c r="R21" i="122"/>
  <c r="Q21" i="122"/>
  <c r="N21" i="122"/>
  <c r="M21" i="122"/>
  <c r="L21" i="122"/>
  <c r="K21" i="122"/>
  <c r="S20" i="122"/>
  <c r="R20" i="122"/>
  <c r="Q20" i="122"/>
  <c r="N20" i="122"/>
  <c r="M20" i="122"/>
  <c r="L20" i="122"/>
  <c r="K20" i="122"/>
  <c r="S19" i="122"/>
  <c r="R19" i="122"/>
  <c r="Q19" i="122"/>
  <c r="P19" i="122"/>
  <c r="N19" i="122"/>
  <c r="M19" i="122"/>
  <c r="L19" i="122"/>
  <c r="K19" i="122"/>
  <c r="S18" i="122"/>
  <c r="Q18" i="122"/>
  <c r="N18" i="122"/>
  <c r="M18" i="122"/>
  <c r="K18" i="122"/>
  <c r="P21" i="122"/>
  <c r="O21" i="122"/>
  <c r="P20" i="122"/>
  <c r="O20" i="122"/>
  <c r="O23" i="122"/>
  <c r="P24" i="122"/>
  <c r="O24" i="122"/>
  <c r="P22" i="122"/>
  <c r="O22" i="122"/>
  <c r="J24" i="122"/>
  <c r="I24" i="122"/>
  <c r="H24" i="122"/>
  <c r="E24" i="122"/>
  <c r="D24" i="122"/>
  <c r="B24" i="122"/>
  <c r="J23" i="122"/>
  <c r="I23" i="122"/>
  <c r="H23" i="122"/>
  <c r="E23" i="122"/>
  <c r="D23" i="122"/>
  <c r="B23" i="122"/>
  <c r="J22" i="122"/>
  <c r="I22" i="122"/>
  <c r="H22" i="122"/>
  <c r="E22" i="122"/>
  <c r="D22" i="122"/>
  <c r="J21" i="122"/>
  <c r="I21" i="122"/>
  <c r="H21" i="122"/>
  <c r="E21" i="122"/>
  <c r="D21" i="122"/>
  <c r="B21" i="122"/>
  <c r="J20" i="122"/>
  <c r="H20" i="122"/>
  <c r="E20" i="122"/>
  <c r="D20" i="122"/>
  <c r="J19" i="122"/>
  <c r="I19" i="122"/>
  <c r="H19" i="122"/>
  <c r="E19" i="122"/>
  <c r="D19" i="122"/>
  <c r="J18" i="122"/>
  <c r="I18" i="122"/>
  <c r="H18" i="122"/>
  <c r="E18" i="122"/>
  <c r="G21" i="122"/>
  <c r="G20" i="122"/>
  <c r="G19" i="122"/>
  <c r="G24" i="122"/>
  <c r="O18" i="122" l="1"/>
  <c r="P18" i="122"/>
  <c r="F24" i="122"/>
  <c r="G22" i="122"/>
  <c r="F19" i="122"/>
  <c r="F21" i="122"/>
  <c r="F23" i="122"/>
  <c r="G23" i="122"/>
  <c r="F18" i="122"/>
  <c r="F20" i="122"/>
  <c r="F22" i="122"/>
  <c r="B23" i="120" l="1"/>
  <c r="C23" i="120"/>
  <c r="E10" i="120" l="1"/>
  <c r="E13" i="120"/>
  <c r="E20" i="120"/>
  <c r="E19" i="120"/>
  <c r="E12" i="120"/>
  <c r="E17" i="120"/>
  <c r="E9" i="120"/>
  <c r="D23" i="120"/>
  <c r="E15" i="120"/>
  <c r="E8" i="120"/>
  <c r="E16" i="120"/>
  <c r="E11" i="120"/>
  <c r="E18" i="120"/>
  <c r="E14" i="120"/>
  <c r="E21" i="120" l="1"/>
  <c r="E30" i="116"/>
  <c r="N30" i="116" s="1"/>
  <c r="F34" i="116" l="1"/>
  <c r="O34" i="116" s="1"/>
  <c r="E34" i="116"/>
  <c r="N34" i="116" s="1"/>
  <c r="F30" i="116"/>
  <c r="O30" i="116" s="1"/>
  <c r="E31" i="116"/>
  <c r="N31" i="116" s="1"/>
  <c r="F31" i="116"/>
  <c r="O31" i="116" s="1"/>
  <c r="F32" i="116"/>
  <c r="O32" i="116" s="1"/>
  <c r="F29" i="116"/>
  <c r="O29" i="116" s="1"/>
  <c r="D30" i="116"/>
  <c r="M30" i="116" s="1"/>
  <c r="D31" i="116"/>
  <c r="M31" i="116" s="1"/>
  <c r="D32" i="116"/>
  <c r="M32" i="116" s="1"/>
  <c r="D29" i="116"/>
  <c r="M29" i="116" s="1"/>
  <c r="E29" i="116"/>
  <c r="N29" i="116" s="1"/>
  <c r="H27" i="116"/>
  <c r="F22" i="140" s="1"/>
  <c r="D45" i="116"/>
  <c r="H25" i="116"/>
  <c r="H24" i="116"/>
  <c r="H23" i="116"/>
  <c r="H22" i="116"/>
  <c r="H20" i="116"/>
  <c r="F22" i="139" s="1"/>
  <c r="D44" i="116"/>
  <c r="H18" i="116"/>
  <c r="H17" i="116"/>
  <c r="H16" i="116"/>
  <c r="H15" i="116"/>
  <c r="H9" i="116"/>
  <c r="H10" i="116"/>
  <c r="H11" i="116"/>
  <c r="F22" i="120"/>
  <c r="H8" i="116"/>
  <c r="C22" i="141" l="1"/>
  <c r="D22" i="141"/>
  <c r="E35" i="116"/>
  <c r="N35" i="116" s="1"/>
  <c r="D35" i="116"/>
  <c r="F35" i="116"/>
  <c r="O35" i="116" s="1"/>
  <c r="H34" i="116"/>
  <c r="F22" i="141" s="1"/>
  <c r="H30" i="116"/>
  <c r="H32" i="116"/>
  <c r="H21" i="116"/>
  <c r="F11" i="161" s="1"/>
  <c r="C44" i="116"/>
  <c r="H31" i="116"/>
  <c r="H29" i="116"/>
  <c r="E38" i="179" l="1"/>
  <c r="M35" i="116"/>
  <c r="D11" i="163"/>
  <c r="B11" i="163"/>
  <c r="C11" i="163"/>
  <c r="E10" i="163" s="1"/>
  <c r="E36" i="179" s="1"/>
  <c r="F23" i="139"/>
  <c r="G23" i="116"/>
  <c r="G27" i="116"/>
  <c r="G24" i="116"/>
  <c r="G22" i="116"/>
  <c r="G25" i="116"/>
  <c r="G26" i="116"/>
  <c r="D43" i="116"/>
  <c r="D46" i="116" s="1"/>
  <c r="J43" i="116"/>
  <c r="J44" i="116"/>
  <c r="J45" i="116"/>
  <c r="H28" i="116"/>
  <c r="F11" i="162" s="1"/>
  <c r="C45" i="116"/>
  <c r="C43" i="116"/>
  <c r="F11" i="126"/>
  <c r="E7" i="163" l="1"/>
  <c r="E33" i="179" s="1"/>
  <c r="E9" i="163"/>
  <c r="E35" i="179" s="1"/>
  <c r="E8" i="163"/>
  <c r="G28" i="116"/>
  <c r="F23" i="140"/>
  <c r="C46" i="116"/>
  <c r="I43" i="116"/>
  <c r="G30" i="116"/>
  <c r="G32" i="116"/>
  <c r="G34" i="116"/>
  <c r="G29" i="116"/>
  <c r="G31" i="116"/>
  <c r="G33" i="116"/>
  <c r="J46" i="116"/>
  <c r="H35" i="116"/>
  <c r="F11" i="163" s="1"/>
  <c r="I45" i="116"/>
  <c r="I44" i="116"/>
  <c r="E11" i="163" l="1"/>
  <c r="E34" i="179"/>
  <c r="G35" i="116"/>
  <c r="F23" i="141"/>
  <c r="I46" i="116"/>
  <c r="F15" i="140"/>
  <c r="F15" i="139"/>
  <c r="F15" i="120"/>
  <c r="F13" i="140"/>
  <c r="F13" i="139"/>
  <c r="F13" i="120"/>
  <c r="E28" i="107"/>
  <c r="F28" i="107"/>
  <c r="E29" i="107"/>
  <c r="F29" i="107"/>
  <c r="E30" i="107"/>
  <c r="F30" i="107"/>
  <c r="F27" i="107"/>
  <c r="E27" i="107"/>
  <c r="D28" i="107"/>
  <c r="D29" i="107"/>
  <c r="F32" i="107" l="1"/>
  <c r="D32" i="107"/>
  <c r="B7" i="141" s="1"/>
  <c r="E32" i="107"/>
  <c r="B15" i="141"/>
  <c r="D15" i="141"/>
  <c r="C9" i="141"/>
  <c r="B8" i="141"/>
  <c r="B17" i="141"/>
  <c r="B13" i="141"/>
  <c r="D13" i="141"/>
  <c r="D19" i="141"/>
  <c r="B18" i="141"/>
  <c r="D17" i="141"/>
  <c r="B16" i="141"/>
  <c r="B14" i="141"/>
  <c r="B12" i="141"/>
  <c r="D11" i="141"/>
  <c r="B11" i="141"/>
  <c r="F11" i="141"/>
  <c r="C11" i="141"/>
  <c r="B10" i="141"/>
  <c r="D9" i="141"/>
  <c r="B9" i="141"/>
  <c r="D8" i="141"/>
  <c r="F8" i="140"/>
  <c r="B19" i="141"/>
  <c r="B20" i="141"/>
  <c r="F19" i="120"/>
  <c r="F19" i="139"/>
  <c r="F19" i="140"/>
  <c r="C19" i="141"/>
  <c r="F17" i="120"/>
  <c r="F17" i="139"/>
  <c r="F17" i="140"/>
  <c r="F11" i="120"/>
  <c r="F11" i="139"/>
  <c r="F11" i="140"/>
  <c r="F9" i="120"/>
  <c r="F9" i="139"/>
  <c r="F9" i="140"/>
  <c r="D7" i="141"/>
  <c r="F8" i="139"/>
  <c r="F8" i="120"/>
  <c r="H18" i="107"/>
  <c r="H12" i="107"/>
  <c r="H24" i="107"/>
  <c r="H27" i="107"/>
  <c r="H11" i="107"/>
  <c r="H17" i="107"/>
  <c r="H23" i="107"/>
  <c r="H26" i="107"/>
  <c r="F7" i="140" s="1"/>
  <c r="H28" i="107"/>
  <c r="H10" i="107"/>
  <c r="F7" i="120"/>
  <c r="H16" i="107"/>
  <c r="H20" i="107"/>
  <c r="F7" i="139" s="1"/>
  <c r="H22" i="107"/>
  <c r="H29" i="107"/>
  <c r="H15" i="107"/>
  <c r="H21" i="107"/>
  <c r="H30" i="107"/>
  <c r="H32" i="107" l="1"/>
  <c r="F7" i="141" s="1"/>
  <c r="G31" i="107"/>
  <c r="C7" i="141"/>
  <c r="F9" i="141"/>
  <c r="F8" i="141"/>
  <c r="F17" i="141"/>
  <c r="C17" i="141"/>
  <c r="F15" i="141"/>
  <c r="C15" i="141"/>
  <c r="B21" i="141"/>
  <c r="B23" i="141" s="1"/>
  <c r="F13" i="141"/>
  <c r="C13" i="141"/>
  <c r="D21" i="141"/>
  <c r="E8" i="141" s="1"/>
  <c r="C8" i="141"/>
  <c r="F19" i="141"/>
  <c r="G28" i="107"/>
  <c r="G30" i="107"/>
  <c r="G29" i="107"/>
  <c r="G27" i="107"/>
  <c r="G32" i="107" l="1"/>
  <c r="C21" i="141"/>
  <c r="C23" i="141" s="1"/>
  <c r="E17" i="141"/>
  <c r="E7" i="141"/>
  <c r="E18" i="141"/>
  <c r="E13" i="141"/>
  <c r="E14" i="141"/>
  <c r="E12" i="141"/>
  <c r="E15" i="141"/>
  <c r="E11" i="141"/>
  <c r="E10" i="141"/>
  <c r="E16" i="141"/>
  <c r="E9" i="141"/>
  <c r="E19" i="141"/>
  <c r="E20" i="141"/>
  <c r="D23" i="141"/>
  <c r="E21" i="141" l="1"/>
</calcChain>
</file>

<file path=xl/sharedStrings.xml><?xml version="1.0" encoding="utf-8"?>
<sst xmlns="http://schemas.openxmlformats.org/spreadsheetml/2006/main" count="1552" uniqueCount="327">
  <si>
    <t>Celkem</t>
  </si>
  <si>
    <t>Praha</t>
  </si>
  <si>
    <t>Česká republika</t>
  </si>
  <si>
    <t>Celkem ČR</t>
  </si>
  <si>
    <t>VO</t>
  </si>
  <si>
    <t>SO</t>
  </si>
  <si>
    <t>MO</t>
  </si>
  <si>
    <t>DOM</t>
  </si>
  <si>
    <t>Jihočeský</t>
  </si>
  <si>
    <t>Jihomoravský</t>
  </si>
  <si>
    <t>Karlovarský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</si>
  <si>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</si>
  <si>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</si>
  <si>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</si>
  <si>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</si>
  <si>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</si>
  <si>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</si>
  <si>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</si>
  <si>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</si>
  <si>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</si>
  <si>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do ČR</t>
  </si>
  <si>
    <t>z ČR</t>
  </si>
  <si>
    <t>přes HPS</t>
  </si>
  <si>
    <t>přes PPL</t>
  </si>
  <si>
    <t>celkem</t>
  </si>
  <si>
    <t>ze ZP</t>
  </si>
  <si>
    <t>do ZP</t>
  </si>
  <si>
    <t>z VP do DS</t>
  </si>
  <si>
    <t>ostatní plyn</t>
  </si>
  <si>
    <t>celkem ČR</t>
  </si>
  <si>
    <t>VS</t>
  </si>
  <si>
    <t>Ostatní společnosti</t>
  </si>
  <si>
    <t>Podíl</t>
  </si>
  <si>
    <t>Ostatní společnosti *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</si>
  <si>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</si>
  <si>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</si>
  <si>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</si>
  <si>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</si>
  <si>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</si>
  <si>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</si>
  <si>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 xml:space="preserve">Olomoucký kraj </t>
  </si>
  <si>
    <t xml:space="preserve">Pardubický kraj </t>
  </si>
  <si>
    <t>Plzeňský kraj</t>
  </si>
  <si>
    <t>Středočeský kraj</t>
  </si>
  <si>
    <t xml:space="preserve">Ústecký kraj </t>
  </si>
  <si>
    <t>Kraj Vysočina</t>
  </si>
  <si>
    <t>Zlínský kraj</t>
  </si>
  <si>
    <t>I. čtvrtletí</t>
  </si>
  <si>
    <t>Tok plynu do/z plynárenské soustavy ČR</t>
  </si>
  <si>
    <t>Výroba plynu 
v ČR</t>
  </si>
  <si>
    <t>saldo 
do/z ČR</t>
  </si>
  <si>
    <t>saldo 
ze/do ZP</t>
  </si>
  <si>
    <t>spotřeba 
v RDS</t>
  </si>
  <si>
    <t>stav zásob v ZP celkem</t>
  </si>
  <si>
    <t>Celkem v ČR</t>
  </si>
  <si>
    <t>II. čtvrtletí</t>
  </si>
  <si>
    <t>IV. čtvrtletí</t>
  </si>
  <si>
    <t>I. pololetí</t>
  </si>
  <si>
    <t>II. pololetí</t>
  </si>
  <si>
    <t>Spotřeba plynu</t>
  </si>
  <si>
    <t xml:space="preserve">       Průměrná teplota ovzduší podle krajů (°C)</t>
  </si>
  <si>
    <t>Průměr</t>
  </si>
  <si>
    <t>III. čtvrtletí</t>
  </si>
  <si>
    <t>Spotřeba plynu
v ČR</t>
  </si>
  <si>
    <t>Maximální a minimální teplota ovzduší 
podle území plynárenských společností (°C)</t>
  </si>
  <si>
    <t>zákazníci</t>
  </si>
  <si>
    <t xml:space="preserve"> Jihočeský</t>
  </si>
  <si>
    <t xml:space="preserve"> Jihomoravský</t>
  </si>
  <si>
    <t xml:space="preserve"> Karlovarský</t>
  </si>
  <si>
    <t xml:space="preserve"> Liberecký</t>
  </si>
  <si>
    <t xml:space="preserve"> Moravskoslezský</t>
  </si>
  <si>
    <t xml:space="preserve"> Olomoucký</t>
  </si>
  <si>
    <t xml:space="preserve"> Pardubický</t>
  </si>
  <si>
    <t xml:space="preserve"> Plzeňský</t>
  </si>
  <si>
    <t xml:space="preserve"> Praha</t>
  </si>
  <si>
    <t xml:space="preserve"> Středočeský</t>
  </si>
  <si>
    <t xml:space="preserve"> Ústecký</t>
  </si>
  <si>
    <t xml:space="preserve"> Vysočina</t>
  </si>
  <si>
    <t xml:space="preserve"> Zlínský</t>
  </si>
  <si>
    <t xml:space="preserve"> Celkem</t>
  </si>
  <si>
    <t xml:space="preserve"> Celkem ČR</t>
  </si>
  <si>
    <t>zákazníci připojeni přímo k PS</t>
  </si>
  <si>
    <t>výroba plynu (VS)</t>
  </si>
  <si>
    <t>GasNet</t>
  </si>
  <si>
    <t>GasNet, s.r.o.</t>
  </si>
  <si>
    <t xml:space="preserve"> GasNet</t>
  </si>
  <si>
    <t>Hlavní město Praha</t>
  </si>
  <si>
    <t xml:space="preserve"> Královéhradecký</t>
  </si>
  <si>
    <t>Královéhradecký</t>
  </si>
  <si>
    <t>CNG</t>
  </si>
  <si>
    <t>OP+VS+PKS</t>
  </si>
  <si>
    <t xml:space="preserve"> OP+VS+PKS</t>
  </si>
  <si>
    <t>VS+PKS</t>
  </si>
  <si>
    <t>Bilanční rozdíl v PS</t>
  </si>
  <si>
    <t>Compressed Natural Gas (stlačený zemní plyn)</t>
  </si>
  <si>
    <t>ČHMÚ</t>
  </si>
  <si>
    <t>Český hydrometeorologický ústav</t>
  </si>
  <si>
    <t>Domácnosti (kategorie zákazníků)</t>
  </si>
  <si>
    <t>DS</t>
  </si>
  <si>
    <t>Distribuční soustava</t>
  </si>
  <si>
    <t>DTG</t>
  </si>
  <si>
    <t>Denní teplotní gradient (změna spotřeby plynu při jednotkové změně teploty)</t>
  </si>
  <si>
    <t>HPS</t>
  </si>
  <si>
    <t>Hraniční předávací stanice</t>
  </si>
  <si>
    <t>KS</t>
  </si>
  <si>
    <t>Kompresní stanice</t>
  </si>
  <si>
    <t>LDS</t>
  </si>
  <si>
    <t>Lokální distribuční soustava</t>
  </si>
  <si>
    <t>Maloodběratelé (kategorie zákazníků)</t>
  </si>
  <si>
    <t>NET4GAS</t>
  </si>
  <si>
    <t>Normál</t>
  </si>
  <si>
    <t>Dlouhodobý teplotní normál vytvořený pro plynárenství ČHMÚ</t>
  </si>
  <si>
    <t>Odchylka</t>
  </si>
  <si>
    <t>Odchylka průměrné teploty od dlouhodobého teplotního normálu</t>
  </si>
  <si>
    <t>OP</t>
  </si>
  <si>
    <t>Ostatní plyn (zahrnuje vlastní spotřebu, ztráty a změnu akumulace na distribučních soustavách)</t>
  </si>
  <si>
    <t>NET4GAS, s.r.o., všechny LDS, výrobci plynu</t>
  </si>
  <si>
    <t>PDS</t>
  </si>
  <si>
    <t>Provozovatelé distribučních soustav</t>
  </si>
  <si>
    <t>PKS</t>
  </si>
  <si>
    <t>Plyn pro pohon kompresních stanic na přepravní soustavě</t>
  </si>
  <si>
    <t>POD</t>
  </si>
  <si>
    <t>Podnikatelé</t>
  </si>
  <si>
    <t>PPE</t>
  </si>
  <si>
    <t>Paroplynová elektrárna</t>
  </si>
  <si>
    <t>PPL</t>
  </si>
  <si>
    <t>Přeshraniční plynovod</t>
  </si>
  <si>
    <t>PPS</t>
  </si>
  <si>
    <t>Provozovatel přepravní soustavy</t>
  </si>
  <si>
    <t>Přepočet</t>
  </si>
  <si>
    <t>PS</t>
  </si>
  <si>
    <t>Přepravní soustava</t>
  </si>
  <si>
    <t>RDS</t>
  </si>
  <si>
    <t>Regionální distribuční soustava</t>
  </si>
  <si>
    <t>Skutečnost</t>
  </si>
  <si>
    <t>Skutečně naměřená spotřeba zemního plynu</t>
  </si>
  <si>
    <t>Střední odběratelé (kategorie zákazníků)</t>
  </si>
  <si>
    <t>Velkoodběratelé (kategorie zákazníků)</t>
  </si>
  <si>
    <t>VP</t>
  </si>
  <si>
    <t>Výroba plynu</t>
  </si>
  <si>
    <t>Vlastní spotřeba výrobců plynu</t>
  </si>
  <si>
    <t>Zákazníci</t>
  </si>
  <si>
    <t>Spotřeba plynu zákazníků ve všech kategoriích odběru</t>
  </si>
  <si>
    <t>ZP</t>
  </si>
  <si>
    <t>Zásobník plynu</t>
  </si>
  <si>
    <t>Přepočtená spotřeba zemního plynu na teplotní podmínky dlouhodobého teplotního normálu</t>
  </si>
  <si>
    <t>Tok plynu ze/do ZP, které náleží do plynárenské soustavy ČR</t>
  </si>
  <si>
    <t>PLS</t>
  </si>
  <si>
    <t>Plynárenská soustava</t>
  </si>
  <si>
    <t>Prognóza spotřeby plynu *</t>
  </si>
  <si>
    <t>Spotřeba plynu 
na výrobu 
elektřiny</t>
  </si>
  <si>
    <t>Skutečná spotřeba 
plynu v ČR</t>
  </si>
  <si>
    <t>Přepočtená spotřeba 
plynu v ČR</t>
  </si>
  <si>
    <t>Teplota ovzduší v ČR (°C)</t>
  </si>
  <si>
    <t>Období</t>
  </si>
  <si>
    <t>Počet zákazníků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</si>
  <si>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</si>
  <si>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</si>
  <si>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</si>
  <si>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</si>
  <si>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</si>
  <si>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</si>
  <si>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</si>
  <si>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</si>
  <si>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</si>
  <si>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</si>
  <si>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</si>
  <si>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</si>
  <si>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Rok</t>
  </si>
  <si>
    <t>Max.</t>
  </si>
  <si>
    <t>Min.</t>
  </si>
  <si>
    <t>Den</t>
  </si>
  <si>
    <t>Maximum při teplotě</t>
  </si>
  <si>
    <t>Minimum při teplotě</t>
  </si>
  <si>
    <t>Denní průměr</t>
  </si>
  <si>
    <t>Dlouhodobý DTG</t>
  </si>
  <si>
    <t>Mod. spotřeba při 0°C</t>
  </si>
  <si>
    <t>Mod. spotřeba při -12°C</t>
  </si>
  <si>
    <t>Průměrná teplota</t>
  </si>
  <si>
    <t>Kategorie</t>
  </si>
  <si>
    <t>Počet 
zákazníků</t>
  </si>
  <si>
    <t>Teplota ovzduší</t>
  </si>
  <si>
    <t xml:space="preserve">                           Kraje</t>
  </si>
  <si>
    <t>Přepravní soustava a zásobníky plynu ČR</t>
  </si>
  <si>
    <t>Bilanční rozdíl
v přepravní soustavě</t>
  </si>
  <si>
    <t>saldo
ze/do ZP</t>
  </si>
  <si>
    <t>saldo
do/z ČR</t>
  </si>
  <si>
    <t>Tok plynu do/z
plynárenské soustavy ČR</t>
  </si>
  <si>
    <t>Tok plynu ze/do ZP,
které náleží do PLS ČR</t>
  </si>
  <si>
    <t>Spotřeba plynu [MWh]</t>
  </si>
  <si>
    <t>připojena 
k RDS</t>
  </si>
  <si>
    <t>připojena 
k LDS</t>
  </si>
  <si>
    <t>Do ČR</t>
  </si>
  <si>
    <t>Z ČR</t>
  </si>
  <si>
    <t>Ze ZP</t>
  </si>
  <si>
    <t>Do ZP</t>
  </si>
  <si>
    <t>* Ostatní společnosti zahrnují dodávky zákazníkům připojeným přímo na přepravní soustavu a plyn pro pohon kompresních stanic (PKS) společnosti NET4GAS, s.r.o., dodávky v ostrovních LDS (nejsou zahrnuty v RDS), všechny lokální distribuční soustavy, které jsou napojeny na RDS (uveden pouze počet zákazníků a stanice CNG, spotřeba plynu již zahrnuta v RDS) a vlastní spotřebu (VS) výrobců plynu.</t>
  </si>
  <si>
    <t xml:space="preserve">Společnost GasNet, s.r.o. (provozovatel regionální distribuční soustavy) </t>
  </si>
  <si>
    <t>Společnost NET4GAS, s.r.o. (provozovatel přepravní plynárenské soustavy)</t>
  </si>
  <si>
    <t>±1,0</t>
  </si>
  <si>
    <t>MND ES</t>
  </si>
  <si>
    <t>Společnost MND Energy Storage a.s. (provozovatel zásobníku plynu)</t>
  </si>
  <si>
    <t>Dodávky zemního plynu probíhaly ve sledovaném období plynule dle požadavků zákazníků, a to podle základního odběrového stupně, který znamená nekrácený odběr na základě smluvně sjednaného denního odběru plynu (vyhláška č. 344/2012 Sb., o stavu nouze v plynárenství a o způsobu zajištění bezpečnostního standardu dodávky plynu, ve znění pozdějších předpisů).</t>
  </si>
  <si>
    <t>Tok plynu do plynárenské soustavy ČR</t>
  </si>
  <si>
    <t>/</t>
  </si>
  <si>
    <t>GWh</t>
  </si>
  <si>
    <t>Tok plynu z plynárenské soustavy ČR</t>
  </si>
  <si>
    <t>Tok plynu ze zásobníků plynu ČR (těžba)</t>
  </si>
  <si>
    <t>Tok plynu do zásobníků plynu ČR (vtláčení)</t>
  </si>
  <si>
    <t>Stav provozních zásob u zásobníků plynu ČR na konci čtrvrtletí</t>
  </si>
  <si>
    <t>Dodávky od výrobců plynu vč. vlastní spotřeby (vnitrostátní těžba)</t>
  </si>
  <si>
    <t>Skutečná spotřeba plynu v ČR</t>
  </si>
  <si>
    <t>Meziroční změna skutečné spotřeby plynu (nárůst +, pokles -)</t>
  </si>
  <si>
    <t>%</t>
  </si>
  <si>
    <t>Přepočtená spotřeba plynu v ČR</t>
  </si>
  <si>
    <t>Meziroční změna přepočtené spotřeby plynu (nárůst +, pokles -)</t>
  </si>
  <si>
    <t>Průměrná teplota za celé čtvrtletí</t>
  </si>
  <si>
    <t>°C</t>
  </si>
  <si>
    <t>Dlouhodobý teplotní normál</t>
  </si>
  <si>
    <t>Odchylka od dlouhodobého teplotního normálu</t>
  </si>
  <si>
    <t>Maximální denní spotřeba plynu v ČR</t>
  </si>
  <si>
    <t>Minimální denní spotřeba plynu v ČR</t>
  </si>
  <si>
    <t>Podíl / meziroční změna u společnosti GasNet</t>
  </si>
  <si>
    <t>Podíl / meziroční změna u ostatních společností</t>
  </si>
  <si>
    <t>Celkový počet zákazníků v plynárenské soustavě ČR</t>
  </si>
  <si>
    <t>Bilanční rozdíl 
v PS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</si>
  <si>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podíl spotřeby plynárenských společností 
    na celkové spotřebě v ČR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</si>
  <si>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dlouhodobý teplotní normál</t>
    </r>
  </si>
  <si>
    <r>
      <rPr>
        <vertAlign val="superscript"/>
        <sz val="8"/>
        <rFont val="Arial"/>
        <family val="2"/>
        <charset val="238"/>
      </rPr>
      <t xml:space="preserve">3) </t>
    </r>
    <r>
      <rPr>
        <sz val="8"/>
        <rFont val="Arial"/>
        <family val="2"/>
        <charset val="238"/>
      </rPr>
      <t>odchylka od dlouhodobého teplotního normálu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</si>
  <si>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podíl spotřeby kraje na celkové spotřebě 
   zákazníků v ČR</t>
    </r>
  </si>
  <si>
    <t>OBSAH</t>
  </si>
  <si>
    <t>ÚVOD</t>
  </si>
  <si>
    <t>Výroba plynu
v ČR
(včetně VS)</t>
  </si>
  <si>
    <r>
      <t>Tok plynu do/z plynárenské soustavy ČR (mil. m</t>
    </r>
    <r>
      <rPr>
        <b/>
        <vertAlign val="superscript"/>
        <sz val="10"/>
        <color rgb="FF233060"/>
        <rFont val="Arial"/>
        <family val="2"/>
        <charset val="238"/>
      </rPr>
      <t>3</t>
    </r>
    <r>
      <rPr>
        <b/>
        <sz val="10"/>
        <color rgb="FF233060"/>
        <rFont val="Arial"/>
        <family val="2"/>
        <charset val="238"/>
      </rPr>
      <t>)</t>
    </r>
  </si>
  <si>
    <r>
      <t>Tok plynu ze/do ZP, které náleží do PLS ČR (mil. m</t>
    </r>
    <r>
      <rPr>
        <b/>
        <vertAlign val="superscript"/>
        <sz val="10"/>
        <color rgb="FF233060"/>
        <rFont val="Arial"/>
        <family val="2"/>
        <charset val="238"/>
      </rPr>
      <t>3</t>
    </r>
    <r>
      <rPr>
        <b/>
        <sz val="10"/>
        <color rgb="FF233060"/>
        <rFont val="Arial"/>
        <family val="2"/>
        <charset val="238"/>
      </rPr>
      <t>)</t>
    </r>
  </si>
  <si>
    <r>
      <t>Spotřeba plynu v ČR (mil. m</t>
    </r>
    <r>
      <rPr>
        <b/>
        <vertAlign val="superscript"/>
        <sz val="10"/>
        <color rgb="FF233060"/>
        <rFont val="Arial"/>
        <family val="2"/>
        <charset val="238"/>
      </rPr>
      <t>3</t>
    </r>
    <r>
      <rPr>
        <b/>
        <sz val="10"/>
        <color rgb="FF233060"/>
        <rFont val="Arial"/>
        <family val="2"/>
        <charset val="238"/>
      </rPr>
      <t>)</t>
    </r>
  </si>
  <si>
    <r>
      <t>Plynárenská soustava</t>
    </r>
    <r>
      <rPr>
        <sz val="11"/>
        <color rgb="FF233060"/>
        <rFont val="Arial"/>
        <family val="2"/>
        <charset val="238"/>
      </rPr>
      <t xml:space="preserve"> (kapitola 3)</t>
    </r>
  </si>
  <si>
    <r>
      <t xml:space="preserve">Spotřeba zemního plynu </t>
    </r>
    <r>
      <rPr>
        <sz val="11"/>
        <color rgb="FF233060"/>
        <rFont val="Arial"/>
        <family val="2"/>
        <charset val="238"/>
      </rPr>
      <t>(kapitola 4)</t>
    </r>
  </si>
  <si>
    <r>
      <t>Spotřeba zemního plynu podle distribučních soustav</t>
    </r>
    <r>
      <rPr>
        <sz val="11"/>
        <color rgb="FF233060"/>
        <rFont val="Arial"/>
        <family val="2"/>
        <charset val="238"/>
      </rPr>
      <t xml:space="preserve"> (kapitola 5)</t>
    </r>
  </si>
  <si>
    <r>
      <t>Spotřeba plynu po kategoriích 
(mil. m</t>
    </r>
    <r>
      <rPr>
        <b/>
        <vertAlign val="superscript"/>
        <sz val="10"/>
        <color rgb="FF233060"/>
        <rFont val="Arial"/>
        <family val="2"/>
        <charset val="238"/>
      </rPr>
      <t>3</t>
    </r>
    <r>
      <rPr>
        <b/>
        <sz val="10"/>
        <color rgb="FF233060"/>
        <rFont val="Arial"/>
        <family val="2"/>
        <charset val="238"/>
      </rPr>
      <t>)</t>
    </r>
  </si>
  <si>
    <t>Spotřeba plynu celkem 
(GWh)</t>
  </si>
  <si>
    <t>Pražská plynárenská 
Distribuce, a.s.</t>
  </si>
  <si>
    <t>Spotřeba plynu podle krajů (MWh)</t>
  </si>
  <si>
    <r>
      <t>mil. m</t>
    </r>
    <r>
      <rPr>
        <vertAlign val="superscript"/>
        <sz val="11"/>
        <rFont val="Arial"/>
        <family val="2"/>
        <charset val="238"/>
      </rPr>
      <t>3</t>
    </r>
  </si>
  <si>
    <t xml:space="preserve"> </t>
  </si>
  <si>
    <r>
      <t>mil. m</t>
    </r>
    <r>
      <rPr>
        <b/>
        <vertAlign val="superscript"/>
        <sz val="8"/>
        <rFont val="Arial"/>
        <family val="2"/>
        <charset val="238"/>
      </rPr>
      <t>3</t>
    </r>
  </si>
  <si>
    <r>
      <t>tis. m</t>
    </r>
    <r>
      <rPr>
        <b/>
        <vertAlign val="superscript"/>
        <sz val="8"/>
        <rFont val="Arial"/>
        <family val="2"/>
        <charset val="238"/>
      </rPr>
      <t>3</t>
    </r>
  </si>
  <si>
    <t>MWh</t>
  </si>
  <si>
    <t>Teplota ovzduší v ČR</t>
  </si>
  <si>
    <t xml:space="preserve"> změna</t>
  </si>
  <si>
    <t>změna</t>
  </si>
  <si>
    <t>OP
VS
PKS</t>
  </si>
  <si>
    <t>Max</t>
  </si>
  <si>
    <t>Min</t>
  </si>
  <si>
    <r>
      <t>(tis. m</t>
    </r>
    <r>
      <rPr>
        <b/>
        <vertAlign val="superscript"/>
        <sz val="8"/>
        <color rgb="FF233060"/>
        <rFont val="Arial"/>
        <family val="2"/>
        <charset val="238"/>
      </rPr>
      <t>3</t>
    </r>
    <r>
      <rPr>
        <b/>
        <sz val="8"/>
        <color rgb="FF233060"/>
        <rFont val="Arial"/>
        <family val="2"/>
        <charset val="238"/>
      </rPr>
      <t>)</t>
    </r>
  </si>
  <si>
    <t>Změna spotřeby</t>
  </si>
  <si>
    <r>
      <t>Spotřeba plynu (tis. m</t>
    </r>
    <r>
      <rPr>
        <b/>
        <vertAlign val="superscript"/>
        <sz val="10"/>
        <color rgb="FF233060"/>
        <rFont val="Arial"/>
        <family val="2"/>
        <charset val="238"/>
      </rPr>
      <t>3</t>
    </r>
    <r>
      <rPr>
        <b/>
        <sz val="10"/>
        <color rgb="FF233060"/>
        <rFont val="Arial"/>
        <family val="2"/>
        <charset val="238"/>
      </rPr>
      <t>)</t>
    </r>
  </si>
  <si>
    <t>Podíl jednotlivých měsíců na spotřebě plynu</t>
  </si>
  <si>
    <r>
      <t>Spotřeba plynu podle plynárenských společností 
(tis. m</t>
    </r>
    <r>
      <rPr>
        <b/>
        <vertAlign val="superscript"/>
        <sz val="10"/>
        <color rgb="FF233060"/>
        <rFont val="Arial"/>
        <family val="2"/>
        <charset val="238"/>
      </rPr>
      <t>3</t>
    </r>
    <r>
      <rPr>
        <b/>
        <sz val="10"/>
        <color rgb="FF233060"/>
        <rFont val="Arial"/>
        <family val="2"/>
        <charset val="238"/>
      </rPr>
      <t>)</t>
    </r>
  </si>
  <si>
    <t>Průměrná teplota ovzduší podle plynárenských společností (°C)</t>
  </si>
  <si>
    <t>Podíl spotřeby plynu 
podle plynárenských společností</t>
  </si>
  <si>
    <r>
      <t>Spotřeba plynu (tis. m</t>
    </r>
    <r>
      <rPr>
        <b/>
        <vertAlign val="superscript"/>
        <sz val="8"/>
        <rFont val="Arial"/>
        <family val="2"/>
        <charset val="238"/>
      </rPr>
      <t>3</t>
    </r>
    <r>
      <rPr>
        <b/>
        <sz val="8"/>
        <rFont val="Arial"/>
        <family val="2"/>
        <charset val="238"/>
      </rPr>
      <t>)</t>
    </r>
  </si>
  <si>
    <t>Spotřeba plynu (MWh)</t>
  </si>
  <si>
    <r>
      <t>Spotřeba zemního plynu podle plynárenských soustav v ČR po jednotlivých čtvrtletích (tis. m</t>
    </r>
    <r>
      <rPr>
        <b/>
        <vertAlign val="superscript"/>
        <sz val="10"/>
        <color rgb="FF233060"/>
        <rFont val="Arial"/>
        <family val="2"/>
        <charset val="238"/>
      </rPr>
      <t>3</t>
    </r>
    <r>
      <rPr>
        <b/>
        <sz val="10"/>
        <color rgb="FF233060"/>
        <rFont val="Arial"/>
        <family val="2"/>
        <charset val="238"/>
      </rPr>
      <t>)</t>
    </r>
  </si>
  <si>
    <r>
      <t>Podíl</t>
    </r>
    <r>
      <rPr>
        <b/>
        <vertAlign val="superscript"/>
        <sz val="8"/>
        <rFont val="Arial"/>
        <family val="2"/>
        <charset val="238"/>
      </rPr>
      <t>1)</t>
    </r>
  </si>
  <si>
    <r>
      <t>Normál</t>
    </r>
    <r>
      <rPr>
        <b/>
        <vertAlign val="superscript"/>
        <sz val="8"/>
        <color theme="1"/>
        <rFont val="Arial"/>
        <family val="2"/>
        <charset val="238"/>
      </rPr>
      <t>2)</t>
    </r>
  </si>
  <si>
    <r>
      <t>Odchylka</t>
    </r>
    <r>
      <rPr>
        <b/>
        <vertAlign val="superscript"/>
        <sz val="8"/>
        <color theme="1"/>
        <rFont val="Arial"/>
        <family val="2"/>
        <charset val="238"/>
      </rPr>
      <t>3)</t>
    </r>
  </si>
  <si>
    <t>Změna</t>
  </si>
  <si>
    <t>Plynárenské 
společnosti</t>
  </si>
  <si>
    <r>
      <t>Normál</t>
    </r>
    <r>
      <rPr>
        <b/>
        <vertAlign val="superscript"/>
        <sz val="8"/>
        <rFont val="Arial"/>
        <family val="2"/>
        <charset val="238"/>
      </rPr>
      <t>2)</t>
    </r>
  </si>
  <si>
    <r>
      <t>Odchylka</t>
    </r>
    <r>
      <rPr>
        <b/>
        <vertAlign val="superscript"/>
        <sz val="8"/>
        <rFont val="Arial"/>
        <family val="2"/>
        <charset val="238"/>
      </rPr>
      <t>3)</t>
    </r>
  </si>
  <si>
    <t>1 ZKRATKY A POJMY</t>
  </si>
  <si>
    <t>3 PLYNÁRENSKÁ SOUSTAVA</t>
  </si>
  <si>
    <t>4 SPOTŘEBA ZEMNÍHO PLYNU</t>
  </si>
  <si>
    <t>5 SPOTŘEBA ZEMNÍHO PLYNU PODLE DISTRIBUČNÍCH SOUSTAV</t>
  </si>
  <si>
    <t>6 SPOTŘEBA ZEMNÍHO PLYNU PODLE KRAJŮ</t>
  </si>
  <si>
    <t>7 MAPA PLYNÁRENSKÉ SOUSTAVY ČR</t>
  </si>
  <si>
    <t>3.1 Čtvrtletní bilance plynárenské soustavy ČR</t>
  </si>
  <si>
    <t>3.2 Bilance plynárenské soustavy ČR v průběhu roku</t>
  </si>
  <si>
    <t>4.1 Spotřeba zemního plynu v ČR v průběhu roku</t>
  </si>
  <si>
    <t>4.2 Spotřeba zemního plynu v ČR podle kategorií zákazníků v průběhu roku</t>
  </si>
  <si>
    <t>4.3 Denní průběh spotřeb zemního plynu v ČR</t>
  </si>
  <si>
    <t>5.1 Spotřeba zemního plynu podle kategorií zákazníků v ČR</t>
  </si>
  <si>
    <t>5.3 Spotřeba zemního plynu u společnosti GasNet</t>
  </si>
  <si>
    <t>5.5 Spotřeba zemního plynu u ostatních společností</t>
  </si>
  <si>
    <t>5.10 Spotřeba zemního plynu podle plynárenských soustav v průběhu roku</t>
  </si>
  <si>
    <t>6.1 Spotřeba zemního plynu: Jihočeský a Jihomoravský kraj</t>
  </si>
  <si>
    <t>6.2 Spotřeba zemního plynu: Karlovarský a Královéhradecký kraj</t>
  </si>
  <si>
    <t>6.3 Spotřeba zemního plynu: Liberecký a Moravskoslezský kraj</t>
  </si>
  <si>
    <t>6.4 Spotřeba zemního plynu: Olomoucký a Pardubický kraj</t>
  </si>
  <si>
    <t>6.5 Spotřeba zemního plynu: Plzeňský kraj a Hlavní město Praha</t>
  </si>
  <si>
    <t>6.6 Spotřeba zemního plynu: Středočeský a Ústecký kraj</t>
  </si>
  <si>
    <t>6.7 Spotřeba zemního plynu: Kraj Vysočina a Zlínský kraj</t>
  </si>
  <si>
    <t>6.12 Spotřeba zemního plynu podle krajů v ČR v průběhu roku</t>
  </si>
  <si>
    <t>Podíl jednotlivých kategorií 
na celkovém počtu zákazníků</t>
  </si>
  <si>
    <t>spotřeba 
v LDS, která není 
v RDS</t>
  </si>
  <si>
    <t>Denní fyzické množství plynu pro pohon kompresních stanic a ostatní plyn,
který představuje neměřené hodnoty rozdílového množství celkové bilance PS</t>
  </si>
  <si>
    <t>Poznámka: Případnou kolidující hodnotu v objemových a energetických jednotkách "Bilanční rozdíl v přepravní soustavě" způsobuje odlišné spalné teplo na vstupech a výstupech plynárenské soustavy. Tato hodnota představuje neměřené hodnoty rozdílového množství celkové bilance přepravní soustavy.</t>
  </si>
  <si>
    <t>GS CZ</t>
  </si>
  <si>
    <t>MND GS</t>
  </si>
  <si>
    <t>Společnost MND Gas Storage a.s. (provozovatel zásobníku plynu)</t>
  </si>
  <si>
    <t>Společnost Gas Storage CZ, a.s. (provozovatel zásobníků plynu)</t>
  </si>
  <si>
    <t>PPD</t>
  </si>
  <si>
    <t>Podíl / meziroční změna u společnosti PPD</t>
  </si>
  <si>
    <t>Společnost Pražská plynárenská Distribuce, a.s. (provozovatel regionální distribuční soustavy)</t>
  </si>
  <si>
    <t>5.2 Spotřeba zemního plynu u společnosti PPD</t>
  </si>
  <si>
    <t>Společnost Gas Distribution s.r.o. (provozovatel regionální distribuční soustavy)</t>
  </si>
  <si>
    <t>Gas Distribution s.r.o.</t>
  </si>
  <si>
    <t>GasD</t>
  </si>
  <si>
    <t>5.4 Spotřeba zemního plynu u společnosti GasD</t>
  </si>
  <si>
    <t xml:space="preserve"> GasD</t>
  </si>
  <si>
    <t>Podíl / meziroční změna u společnosti GasD</t>
  </si>
  <si>
    <t>SPP S</t>
  </si>
  <si>
    <t>Společnost SPP Storage, s.r.o. (provozovatel zásobníku plynu)</t>
  </si>
  <si>
    <t xml:space="preserve"> Průměr</t>
  </si>
  <si>
    <t xml:space="preserve"> Max.</t>
  </si>
  <si>
    <t xml:space="preserve"> Min.</t>
  </si>
  <si>
    <t xml:space="preserve"> Normál</t>
  </si>
  <si>
    <t xml:space="preserve"> Odchylka</t>
  </si>
  <si>
    <t>* Prognóza spotřeby plynu do konce roku 2026 byla zpracována v prosinci 2025.</t>
  </si>
  <si>
    <t xml:space="preserve">Energetický regulační úřad (ERÚ) zveřejňuje čtvrtletní zprávu o provozu plynárenské soustavy ČR za dané čtvrtletí v souladu s § 17 odst. 7 písm. m) zákona č. 458/2000 Sb., o podmínkách podnikání a o výkonu státní správy v energetických odvětvích a o změně některých zákonů (energetický zákon), ve znění pozdějších předpisů. Údaje obsažené v této zprávě jsou určeny především pro státní orgány či instituce v rámci ČR nebo Evropské unie a odbornou veřejnost.
ERÚ v této zprávě uvádí všechna dostupná provozně technická data, která představují fyzické toky plynu. Údaje pro čtvrtletní zprávu ERÚ získává na základě vyhlášky č. 404/2016 Sb., o náležitostech a členění výkazů nezbytných pro zpracování zpráv o provozu soustav v energetických odvětvích, včetně termínů, rozsahu a pravidel pro sestavování výkazů (statistická vyhláška), ve znění pozdějších předpisů, která nabyla účinnost dnem 1. ledna 2017. V rámci svých kompetencí, určených § 20a odst. 4 písm. e) energetického zákona, zpracovává operátor trhu své měsíční a roční statistiky o trhu s elektřinou a o trhu s plynem, které doplňují statistiky Energetického regulačního úřadu o obchodní údaje.
Veškerá data vycházejí z podkladů od licencovaných subjektů: výrobců plynu, provozovatelů distribučních soustav, přepravní soustavy a zásobníků plynu.
Čtvrtletní zpráva přináší informace o základních ukazatelích v plynárenství. Jednotlivé kapitoly obsahují statistická data o bilanci, výrobě a spotřebě plynu podle příslušných kategorií včetně spotřeby plynu na výrobu elektřiny. Zpráva dále obsahuje vyhodnocení přeshraničních toků plynu, uskladnění plynu a některá krajská vyhodnocení. Zjištěné a opravené chyby v obdržených datech a zpětné korekce výkazů jsou průběžně promítány do statistiky a projeví se vždy v dalších zveřejněných zprávách, případně v roční zprávě o provozu plynárenské soustavy ČR za rok 2026, kterou ERÚ předpokládá zveřejnit do konce května roku 2027.
Případné dotazy či připomínky zasílejte Oddělení statistiky a sledování kvality na e-mailovou adresu plyn.statistika@eru.gov.cz.
</t>
  </si>
  <si>
    <t>Čtvrtletní zpráva o provozu 
plynárenské soustavy České republiky</t>
  </si>
  <si>
    <t>II. ČTVRTLETÍ 2026</t>
  </si>
  <si>
    <t>X</t>
  </si>
  <si>
    <t>Energetický regulační úřad
Masarykovo náměstí 91/5, 586 01 Jihlava
IČO: 70894451, T: +420 564 578 666, ID DS: eeuaau7
eru.gov.cz</t>
  </si>
  <si>
    <t xml:space="preserve"> PPD</t>
  </si>
  <si>
    <t xml:space="preserve"> Ostatní spol.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</si>
</sst>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.0"/>
    <numFmt numFmtId="166" formatCode="#,##0.000"/>
    <numFmt numFmtId="167" formatCode="0.0"/>
    <numFmt numFmtId="168" formatCode="\$#,##0\ ;\(\$#,##0\)"/>
    <numFmt numFmtId="169" formatCode="0.00%;[Red]\-0.00%"/>
    <numFmt numFmtId="170" formatCode="#,###,##0.00;[Red]\-#,###,##0.00"/>
    <numFmt numFmtId="171" formatCode="#,###,##0;[Red]\-#,###,##0"/>
    <numFmt numFmtId="172" formatCode="#,##0.0_);[Red]\(#,##0.0\)"/>
    <numFmt numFmtId="173" formatCode="&quot;$&quot;#,##0.00"/>
    <numFmt numFmtId="174" formatCode="_-* #,##0\ _C_Z_K_-;\-* #,##0\ _C_Z_K_-;_-* &quot;-&quot;\ _C_Z_K_-;_-@_-"/>
    <numFmt numFmtId="175" formatCode="\$#,##0.00\ ;\(\$#,##0.00\)"/>
    <numFmt numFmtId="176" formatCode="_-* #,##0\ _F_-;\-* #,##0\ _F_-;_-* &quot;-&quot;\ _F_-;_-@_-"/>
    <numFmt numFmtId="177" formatCode="_-* #,##0.00\ _F_-;\-* #,##0.00\ _F_-;_-* &quot;-&quot;??\ _F_-;_-@_-"/>
    <numFmt numFmtId="178" formatCode="_-* #,##0\ &quot;F&quot;_-;\-* #,##0\ &quot;F&quot;_-;_-* &quot;-&quot;\ &quot;F&quot;_-;_-@_-"/>
    <numFmt numFmtId="179" formatCode="_-* #,##0.00\ &quot;F&quot;_-;\-* #,##0.00\ &quot;F&quot;_-;_-* &quot;-&quot;??\ &quot;F&quot;_-;_-@_-"/>
    <numFmt numFmtId="180" formatCode="#,##0\ &quot;Kc&quot;;\-#,##0\ &quot;Kc&quot;"/>
    <numFmt numFmtId="181" formatCode="0.00_);[Red]\-0.00"/>
    <numFmt numFmtId="182" formatCode="#,##0.000000"/>
  </numFmts>
  <fonts count="141">
    <font>
      <sz val="10"/>
      <name val="Arial"/>
      <charset val="238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39"/>
      <name val="Arial"/>
      <family val="2"/>
    </font>
    <font>
      <sz val="19"/>
      <color indexed="48"/>
      <name val="Arial"/>
      <family val="2"/>
      <charset val="238"/>
    </font>
    <font>
      <sz val="10"/>
      <color indexed="10"/>
      <name val="Arial"/>
      <family val="2"/>
    </font>
    <font>
      <sz val="10"/>
      <name val="Arial CE"/>
      <charset val="238"/>
    </font>
    <font>
      <sz val="12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  <scheme val="minor"/>
    </font>
    <font>
      <sz val="11"/>
      <color rgb="FF006100"/>
      <name val="Arial"/>
      <family val="2"/>
      <charset val="238"/>
      <scheme val="minor"/>
    </font>
    <font>
      <sz val="11"/>
      <color rgb="FF9C6500"/>
      <name val="Arial"/>
      <family val="2"/>
      <charset val="238"/>
      <scheme val="minor"/>
    </font>
    <font>
      <b/>
      <sz val="10"/>
      <color theme="3"/>
      <name val="Arial"/>
      <family val="2"/>
      <charset val="238"/>
      <scheme val="minor"/>
    </font>
    <font>
      <sz val="10"/>
      <color theme="4"/>
      <name val="Arial"/>
      <family val="2"/>
      <charset val="238"/>
      <scheme val="minor"/>
    </font>
    <font>
      <sz val="10"/>
      <color theme="3"/>
      <name val="Arial"/>
      <family val="2"/>
      <charset val="238"/>
      <scheme val="minor"/>
    </font>
    <font>
      <b/>
      <sz val="10"/>
      <name val="Arial"/>
      <family val="2"/>
      <charset val="238"/>
      <scheme val="minor"/>
    </font>
    <font>
      <sz val="10"/>
      <color rgb="FF005DA2"/>
      <name val="Arial"/>
      <family val="2"/>
      <charset val="238"/>
      <scheme val="minor"/>
    </font>
    <font>
      <b/>
      <sz val="10"/>
      <color rgb="FF005DA2"/>
      <name val="Arial"/>
      <family val="2"/>
      <charset val="238"/>
      <scheme val="minor"/>
    </font>
    <font>
      <sz val="10"/>
      <color theme="0"/>
      <name val="Arial"/>
      <family val="2"/>
      <charset val="238"/>
      <scheme val="minor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Arial CE"/>
      <family val="2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 CE"/>
      <family val="2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1"/>
      <color indexed="8"/>
      <name val="Calibri"/>
      <family val="2"/>
      <charset val="238"/>
    </font>
    <font>
      <sz val="12"/>
      <name val="System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  <charset val="238"/>
    </font>
    <font>
      <sz val="10"/>
      <name val="MS Serif"/>
      <family val="1"/>
    </font>
    <font>
      <sz val="10"/>
      <name val="Courier"/>
      <family val="1"/>
      <charset val="238"/>
    </font>
    <font>
      <sz val="10"/>
      <name val="Courier"/>
      <family val="3"/>
    </font>
    <font>
      <sz val="11"/>
      <color theme="1"/>
      <name val="Arial"/>
      <family val="2"/>
      <charset val="238"/>
    </font>
    <font>
      <b/>
      <sz val="11"/>
      <color indexed="8"/>
      <name val="Calibri"/>
      <family val="2"/>
    </font>
    <font>
      <sz val="10"/>
      <color indexed="16"/>
      <name val="MS Serif"/>
      <family val="1"/>
      <charset val="238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4"/>
      <name val="Arial CE"/>
      <family val="2"/>
      <charset val="238"/>
    </font>
    <font>
      <b/>
      <sz val="18"/>
      <name val="System"/>
      <family val="2"/>
      <charset val="238"/>
    </font>
    <font>
      <b/>
      <sz val="12"/>
      <name val="System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Times New Roman"/>
      <family val="1"/>
      <charset val="238"/>
    </font>
    <font>
      <sz val="11"/>
      <color theme="1"/>
      <name val="Arial"/>
      <family val="2"/>
      <scheme val="minor"/>
    </font>
    <font>
      <sz val="12"/>
      <name val="Times New Roman"/>
      <family val="1"/>
      <charset val="238"/>
    </font>
    <font>
      <sz val="11"/>
      <color indexed="10"/>
      <name val="Calibri"/>
      <family val="2"/>
      <charset val="238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0"/>
      <name val="Helv"/>
    </font>
    <font>
      <b/>
      <sz val="8"/>
      <color indexed="8"/>
      <name val="Helv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color rgb="FF0000FF"/>
      <name val="Arial"/>
      <family val="2"/>
      <charset val="238"/>
    </font>
    <font>
      <b/>
      <i/>
      <sz val="8"/>
      <color rgb="FF00B0F0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vertAlign val="superscript"/>
      <sz val="11"/>
      <name val="Arial"/>
      <family val="2"/>
      <charset val="238"/>
    </font>
    <font>
      <i/>
      <sz val="8"/>
      <name val="Arial"/>
      <family val="2"/>
      <charset val="238"/>
    </font>
    <font>
      <b/>
      <sz val="16"/>
      <color rgb="FF233060"/>
      <name val="Arial"/>
      <family val="2"/>
      <charset val="238"/>
    </font>
    <font>
      <b/>
      <sz val="10"/>
      <color rgb="FF233060"/>
      <name val="Arial"/>
      <family val="2"/>
      <charset val="238"/>
    </font>
    <font>
      <sz val="10"/>
      <color rgb="FF233060"/>
      <name val="Arial"/>
      <family val="2"/>
      <charset val="238"/>
    </font>
    <font>
      <b/>
      <sz val="11"/>
      <color rgb="FF233060"/>
      <name val="Arial"/>
      <family val="2"/>
      <charset val="238"/>
    </font>
    <font>
      <sz val="11"/>
      <color rgb="FF233060"/>
      <name val="Arial"/>
      <family val="2"/>
      <charset val="238"/>
    </font>
    <font>
      <b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8"/>
      <color theme="9" tint="-0.249977111117893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8" tint="-0.249977111117893"/>
      <name val="Arial"/>
      <family val="2"/>
      <charset val="238"/>
    </font>
    <font>
      <sz val="14"/>
      <color rgb="FF233060"/>
      <name val="Arial"/>
      <family val="2"/>
      <charset val="238"/>
    </font>
    <font>
      <sz val="26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8"/>
      <color rgb="FF000099"/>
      <name val="Arial"/>
      <family val="2"/>
      <charset val="238"/>
    </font>
    <font>
      <sz val="8"/>
      <color rgb="FF233060"/>
      <name val="Arial"/>
      <family val="2"/>
      <charset val="238"/>
    </font>
    <font>
      <b/>
      <sz val="8"/>
      <color rgb="FF233060"/>
      <name val="Arial"/>
      <family val="2"/>
      <charset val="238"/>
    </font>
    <font>
      <b/>
      <vertAlign val="superscript"/>
      <sz val="10"/>
      <color rgb="FF233060"/>
      <name val="Arial"/>
      <family val="2"/>
      <charset val="238"/>
    </font>
    <font>
      <b/>
      <sz val="10"/>
      <name val="Arial"/>
      <family val="2"/>
      <charset val="238"/>
    </font>
    <font>
      <b/>
      <sz val="24"/>
      <color rgb="FF1A3366"/>
      <name val="Arial"/>
      <family val="2"/>
      <charset val="238"/>
    </font>
    <font>
      <sz val="16"/>
      <name val="Arial"/>
      <family val="2"/>
      <charset val="238"/>
    </font>
    <font>
      <b/>
      <vertAlign val="superscript"/>
      <sz val="8"/>
      <name val="Arial"/>
      <family val="2"/>
      <charset val="238"/>
    </font>
    <font>
      <u/>
      <sz val="8"/>
      <name val="Arial"/>
      <family val="2"/>
      <charset val="238"/>
    </font>
    <font>
      <b/>
      <vertAlign val="superscript"/>
      <sz val="8"/>
      <color rgb="FF233060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14"/>
      <color rgb="FF233060"/>
      <name val="Arial"/>
      <family val="2"/>
      <charset val="238"/>
    </font>
    <font>
      <sz val="8"/>
      <name val="Arial"/>
      <family val="2"/>
      <charset val="238"/>
    </font>
    <font>
      <b/>
      <sz val="20"/>
      <color rgb="FF545860"/>
      <name val="Arial"/>
      <family val="2"/>
      <charset val="238"/>
      <scheme val="minor"/>
    </font>
    <font>
      <b/>
      <sz val="14"/>
      <color rgb="FF545860"/>
      <name val="Arial"/>
      <family val="2"/>
      <charset val="238"/>
      <scheme val="minor"/>
    </font>
    <font>
      <sz val="8"/>
      <color rgb="FF888B95"/>
      <name val="Arial"/>
      <family val="2"/>
      <charset val="238"/>
      <scheme val="minor"/>
    </font>
  </fonts>
  <fills count="6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39994506668294322"/>
        <bgColor auto="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46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3"/>
        <bgColor indexed="64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35"/>
        <bgColor indexed="64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indexed="4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41">
    <xf numFmtId="0" fontId="0" fillId="0" borderId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8" fillId="0" borderId="0"/>
    <xf numFmtId="9" fontId="9" fillId="0" borderId="0" applyFont="0" applyFill="0" applyBorder="0" applyAlignment="0" applyProtection="0"/>
    <xf numFmtId="4" fontId="12" fillId="3" borderId="3" applyNumberFormat="0" applyProtection="0">
      <alignment vertical="center"/>
    </xf>
    <xf numFmtId="4" fontId="12" fillId="4" borderId="3" applyNumberFormat="0" applyProtection="0">
      <alignment horizontal="left" vertical="center" indent="1"/>
    </xf>
    <xf numFmtId="4" fontId="12" fillId="5" borderId="0" applyNumberFormat="0" applyProtection="0">
      <alignment horizontal="left" vertical="center" indent="1"/>
    </xf>
    <xf numFmtId="4" fontId="13" fillId="6" borderId="3" applyNumberFormat="0" applyProtection="0">
      <alignment horizontal="right" vertical="center"/>
    </xf>
    <xf numFmtId="4" fontId="13" fillId="7" borderId="3" applyNumberFormat="0" applyProtection="0">
      <alignment horizontal="left" vertical="center" indent="1"/>
    </xf>
    <xf numFmtId="2" fontId="9" fillId="0" borderId="0" applyFont="0" applyFill="0" applyBorder="0" applyAlignment="0" applyProtection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4" fontId="14" fillId="4" borderId="3" applyNumberFormat="0" applyProtection="0">
      <alignment vertical="center"/>
    </xf>
    <xf numFmtId="0" fontId="12" fillId="4" borderId="3" applyNumberFormat="0" applyProtection="0">
      <alignment horizontal="left" vertical="top" indent="1"/>
    </xf>
    <xf numFmtId="4" fontId="13" fillId="8" borderId="3" applyNumberFormat="0" applyProtection="0">
      <alignment horizontal="right" vertical="center"/>
    </xf>
    <xf numFmtId="4" fontId="13" fillId="9" borderId="3" applyNumberFormat="0" applyProtection="0">
      <alignment horizontal="right" vertical="center"/>
    </xf>
    <xf numFmtId="4" fontId="13" fillId="10" borderId="3" applyNumberFormat="0" applyProtection="0">
      <alignment horizontal="right" vertical="center"/>
    </xf>
    <xf numFmtId="4" fontId="13" fillId="11" borderId="3" applyNumberFormat="0" applyProtection="0">
      <alignment horizontal="right" vertical="center"/>
    </xf>
    <xf numFmtId="4" fontId="13" fillId="12" borderId="3" applyNumberFormat="0" applyProtection="0">
      <alignment horizontal="right" vertical="center"/>
    </xf>
    <xf numFmtId="4" fontId="13" fillId="13" borderId="3" applyNumberFormat="0" applyProtection="0">
      <alignment horizontal="right" vertical="center"/>
    </xf>
    <xf numFmtId="4" fontId="13" fillId="14" borderId="3" applyNumberFormat="0" applyProtection="0">
      <alignment horizontal="right" vertical="center"/>
    </xf>
    <xf numFmtId="4" fontId="13" fillId="15" borderId="3" applyNumberFormat="0" applyProtection="0">
      <alignment horizontal="right" vertical="center"/>
    </xf>
    <xf numFmtId="4" fontId="13" fillId="16" borderId="3" applyNumberFormat="0" applyProtection="0">
      <alignment horizontal="right" vertical="center"/>
    </xf>
    <xf numFmtId="4" fontId="12" fillId="0" borderId="0" applyNumberFormat="0" applyProtection="0">
      <alignment horizontal="left" vertical="center" indent="1"/>
    </xf>
    <xf numFmtId="4" fontId="13" fillId="6" borderId="0" applyNumberFormat="0" applyProtection="0">
      <alignment horizontal="left" vertical="center" indent="1"/>
    </xf>
    <xf numFmtId="4" fontId="15" fillId="17" borderId="0" applyNumberFormat="0" applyProtection="0">
      <alignment horizontal="left" vertical="center" indent="1"/>
    </xf>
    <xf numFmtId="4" fontId="13" fillId="7" borderId="3" applyNumberFormat="0" applyProtection="0">
      <alignment horizontal="right" vertical="center"/>
    </xf>
    <xf numFmtId="4" fontId="16" fillId="6" borderId="0" applyNumberFormat="0" applyProtection="0">
      <alignment horizontal="left" vertical="center" indent="1"/>
    </xf>
    <xf numFmtId="4" fontId="16" fillId="5" borderId="0" applyNumberFormat="0" applyProtection="0">
      <alignment horizontal="left" vertical="center" indent="1"/>
    </xf>
    <xf numFmtId="0" fontId="9" fillId="17" borderId="3" applyNumberFormat="0" applyProtection="0">
      <alignment horizontal="left" vertical="center" indent="1"/>
    </xf>
    <xf numFmtId="0" fontId="9" fillId="17" borderId="3" applyNumberFormat="0" applyProtection="0">
      <alignment horizontal="left" vertical="top" indent="1"/>
    </xf>
    <xf numFmtId="0" fontId="9" fillId="5" borderId="3" applyNumberFormat="0" applyProtection="0">
      <alignment horizontal="left" vertical="center" indent="1"/>
    </xf>
    <xf numFmtId="0" fontId="9" fillId="5" borderId="3" applyNumberFormat="0" applyProtection="0">
      <alignment horizontal="left" vertical="top" indent="1"/>
    </xf>
    <xf numFmtId="0" fontId="9" fillId="18" borderId="3" applyNumberFormat="0" applyProtection="0">
      <alignment horizontal="left" vertical="center" indent="1"/>
    </xf>
    <xf numFmtId="0" fontId="9" fillId="18" borderId="3" applyNumberFormat="0" applyProtection="0">
      <alignment horizontal="left" vertical="top" indent="1"/>
    </xf>
    <xf numFmtId="0" fontId="9" fillId="19" borderId="3" applyNumberFormat="0" applyProtection="0">
      <alignment horizontal="left" vertical="center" indent="1"/>
    </xf>
    <xf numFmtId="0" fontId="9" fillId="19" borderId="3" applyNumberFormat="0" applyProtection="0">
      <alignment horizontal="left" vertical="top" indent="1"/>
    </xf>
    <xf numFmtId="4" fontId="13" fillId="20" borderId="3" applyNumberFormat="0" applyProtection="0">
      <alignment vertical="center"/>
    </xf>
    <xf numFmtId="4" fontId="17" fillId="20" borderId="3" applyNumberFormat="0" applyProtection="0">
      <alignment vertical="center"/>
    </xf>
    <xf numFmtId="4" fontId="13" fillId="20" borderId="3" applyNumberFormat="0" applyProtection="0">
      <alignment horizontal="left" vertical="center" indent="1"/>
    </xf>
    <xf numFmtId="0" fontId="13" fillId="20" borderId="3" applyNumberFormat="0" applyProtection="0">
      <alignment horizontal="left" vertical="top" indent="1"/>
    </xf>
    <xf numFmtId="4" fontId="17" fillId="6" borderId="3" applyNumberFormat="0" applyProtection="0">
      <alignment horizontal="right" vertical="center"/>
    </xf>
    <xf numFmtId="0" fontId="13" fillId="5" borderId="3" applyNumberFormat="0" applyProtection="0">
      <alignment horizontal="left" vertical="top" indent="1"/>
    </xf>
    <xf numFmtId="4" fontId="18" fillId="0" borderId="0" applyNumberFormat="0" applyProtection="0">
      <alignment horizontal="left" vertical="center" indent="1"/>
    </xf>
    <xf numFmtId="4" fontId="19" fillId="6" borderId="3" applyNumberFormat="0" applyProtection="0">
      <alignment horizontal="right" vertical="center"/>
    </xf>
    <xf numFmtId="0" fontId="9" fillId="0" borderId="0"/>
    <xf numFmtId="0" fontId="20" fillId="21" borderId="4" applyNumberFormat="0" applyFont="0" applyFill="0" applyAlignment="0" applyProtection="0"/>
    <xf numFmtId="0" fontId="20" fillId="21" borderId="0" applyFont="0" applyFill="0" applyBorder="0" applyAlignment="0" applyProtection="0"/>
    <xf numFmtId="0" fontId="21" fillId="21" borderId="0" applyNumberFormat="0" applyFont="0" applyFill="0" applyBorder="0" applyAlignment="0" applyProtection="0"/>
    <xf numFmtId="0" fontId="21" fillId="21" borderId="0" applyNumberFormat="0" applyFont="0" applyFill="0" applyBorder="0" applyAlignment="0" applyProtection="0"/>
    <xf numFmtId="0" fontId="21" fillId="21" borderId="0" applyNumberFormat="0" applyFont="0" applyFill="0" applyBorder="0" applyAlignment="0" applyProtection="0"/>
    <xf numFmtId="0" fontId="21" fillId="21" borderId="0" applyNumberFormat="0" applyFont="0" applyFill="0" applyBorder="0" applyAlignment="0" applyProtection="0"/>
    <xf numFmtId="0" fontId="21" fillId="21" borderId="0" applyNumberFormat="0" applyFont="0" applyFill="0" applyBorder="0" applyAlignment="0" applyProtection="0"/>
    <xf numFmtId="0" fontId="21" fillId="21" borderId="0" applyNumberFormat="0" applyFont="0" applyFill="0" applyBorder="0" applyAlignment="0" applyProtection="0"/>
    <xf numFmtId="0" fontId="21" fillId="21" borderId="0" applyNumberFormat="0" applyFont="0" applyFill="0" applyBorder="0" applyAlignment="0" applyProtection="0"/>
    <xf numFmtId="3" fontId="20" fillId="21" borderId="0" applyFont="0" applyFill="0" applyBorder="0" applyAlignment="0" applyProtection="0"/>
    <xf numFmtId="0" fontId="21" fillId="21" borderId="0" applyNumberFormat="0" applyFont="0" applyFill="0" applyBorder="0" applyAlignment="0" applyProtection="0"/>
    <xf numFmtId="0" fontId="21" fillId="21" borderId="0" applyNumberFormat="0" applyFont="0" applyFill="0" applyBorder="0" applyAlignment="0" applyProtection="0"/>
    <xf numFmtId="168" fontId="20" fillId="21" borderId="0" applyFont="0" applyFill="0" applyBorder="0" applyAlignment="0" applyProtection="0"/>
    <xf numFmtId="0" fontId="11" fillId="0" borderId="0" applyNumberFormat="0" applyFill="0" applyBorder="0" applyAlignment="0" applyProtection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2" fontId="20" fillId="21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2" fillId="21" borderId="0" applyNumberFormat="0" applyFill="0" applyBorder="0" applyAlignment="0" applyProtection="0"/>
    <xf numFmtId="0" fontId="23" fillId="21" borderId="0" applyNumberFormat="0" applyFill="0" applyBorder="0" applyAlignment="0" applyProtection="0"/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69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0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71" fontId="34" fillId="0" borderId="5">
      <alignment horizontal="right"/>
      <protection hidden="1"/>
    </xf>
    <xf numFmtId="1" fontId="34" fillId="0" borderId="0">
      <alignment horizontal="lef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" fontId="35" fillId="0" borderId="0"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69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71" fontId="35" fillId="0" borderId="5">
      <alignment horizontal="righ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" fontId="35" fillId="0" borderId="6">
      <alignment horizontal="left"/>
      <protection hidden="1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69" fontId="34" fillId="24" borderId="5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171" fontId="34" fillId="25" borderId="5" applyBorder="0">
      <alignment horizontal="right"/>
      <protection locked="0"/>
    </xf>
    <xf numFmtId="0" fontId="36" fillId="0" borderId="0"/>
    <xf numFmtId="0" fontId="37" fillId="0" borderId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8" fillId="0" borderId="0"/>
    <xf numFmtId="0" fontId="38" fillId="0" borderId="0"/>
    <xf numFmtId="0" fontId="39" fillId="26" borderId="0" applyNumberFormat="0" applyBorder="0" applyAlignment="0" applyProtection="0"/>
    <xf numFmtId="0" fontId="39" fillId="9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7" borderId="0" applyNumberFormat="0" applyBorder="0" applyAlignment="0" applyProtection="0"/>
    <xf numFmtId="0" fontId="39" fillId="29" borderId="0" applyNumberFormat="0" applyBorder="0" applyAlignment="0" applyProtection="0"/>
    <xf numFmtId="0" fontId="39" fillId="9" borderId="0" applyNumberFormat="0" applyBorder="0" applyAlignment="0" applyProtection="0"/>
    <xf numFmtId="0" fontId="39" fillId="3" borderId="0" applyNumberFormat="0" applyBorder="0" applyAlignment="0" applyProtection="0"/>
    <xf numFmtId="0" fontId="39" fillId="8" borderId="0" applyNumberFormat="0" applyBorder="0" applyAlignment="0" applyProtection="0"/>
    <xf numFmtId="0" fontId="39" fillId="29" borderId="0" applyNumberFormat="0" applyBorder="0" applyAlignment="0" applyProtection="0"/>
    <xf numFmtId="0" fontId="39" fillId="2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1" borderId="0" applyNumberFormat="0" applyBorder="0" applyAlignment="0" applyProtection="0"/>
    <xf numFmtId="0" fontId="40" fillId="8" borderId="0" applyNumberFormat="0" applyBorder="0" applyAlignment="0" applyProtection="0"/>
    <xf numFmtId="0" fontId="40" fillId="29" borderId="0" applyNumberFormat="0" applyBorder="0" applyAlignment="0" applyProtection="0"/>
    <xf numFmtId="0" fontId="40" fillId="9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2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2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2" fillId="38" borderId="0" applyNumberFormat="0" applyBorder="0" applyAlignment="0" applyProtection="0"/>
    <xf numFmtId="0" fontId="41" fillId="33" borderId="0" applyNumberFormat="0" applyBorder="0" applyAlignment="0" applyProtection="0"/>
    <xf numFmtId="0" fontId="41" fillId="39" borderId="0" applyNumberFormat="0" applyBorder="0" applyAlignment="0" applyProtection="0"/>
    <xf numFmtId="0" fontId="42" fillId="34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2" fillId="32" borderId="0" applyNumberFormat="0" applyBorder="0" applyAlignment="0" applyProtection="0"/>
    <xf numFmtId="0" fontId="41" fillId="25" borderId="0" applyNumberFormat="0" applyBorder="0" applyAlignment="0" applyProtection="0"/>
    <xf numFmtId="0" fontId="41" fillId="42" borderId="0" applyNumberFormat="0" applyBorder="0" applyAlignment="0" applyProtection="0"/>
    <xf numFmtId="0" fontId="42" fillId="43" borderId="0" applyNumberFormat="0" applyBorder="0" applyAlignment="0" applyProtection="0"/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3" fillId="19" borderId="7" applyNumberFormat="0" applyFont="0" applyFill="0" applyBorder="0" applyAlignment="0">
      <alignment vertical="center"/>
    </xf>
    <xf numFmtId="0" fontId="44" fillId="0" borderId="0">
      <alignment horizontal="center" wrapText="1"/>
      <protection locked="0"/>
    </xf>
    <xf numFmtId="0" fontId="44" fillId="0" borderId="0">
      <alignment horizontal="center" wrapText="1"/>
      <protection locked="0"/>
    </xf>
    <xf numFmtId="0" fontId="44" fillId="0" borderId="0">
      <alignment horizontal="center" wrapText="1"/>
      <protection locked="0"/>
    </xf>
    <xf numFmtId="0" fontId="44" fillId="0" borderId="0">
      <alignment horizontal="center" wrapText="1"/>
      <protection locked="0"/>
    </xf>
    <xf numFmtId="172" fontId="9" fillId="0" borderId="0" applyFill="0" applyBorder="0" applyAlignment="0"/>
    <xf numFmtId="172" fontId="9" fillId="0" borderId="0" applyFill="0" applyBorder="0" applyAlignment="0"/>
    <xf numFmtId="172" fontId="9" fillId="0" borderId="0" applyFill="0" applyBorder="0" applyAlignment="0"/>
    <xf numFmtId="172" fontId="9" fillId="0" borderId="0" applyFill="0" applyBorder="0" applyAlignment="0"/>
    <xf numFmtId="1" fontId="45" fillId="0" borderId="8" applyAlignment="0">
      <alignment horizontal="left" vertical="center"/>
    </xf>
    <xf numFmtId="173" fontId="46" fillId="4" borderId="9" applyNumberFormat="0" applyFont="0" applyFill="0" applyBorder="0" applyAlignment="0">
      <alignment horizontal="center"/>
    </xf>
    <xf numFmtId="173" fontId="46" fillId="4" borderId="9" applyNumberFormat="0" applyFont="0" applyFill="0" applyBorder="0" applyAlignment="0">
      <alignment horizontal="center"/>
    </xf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49" fillId="0" borderId="0" applyNumberForma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50" fillId="0" borderId="0" applyNumberFormat="0" applyAlignment="0">
      <alignment horizontal="left"/>
    </xf>
    <xf numFmtId="0" fontId="51" fillId="0" borderId="0" applyNumberFormat="0" applyAlignment="0">
      <alignment horizontal="left"/>
    </xf>
    <xf numFmtId="0" fontId="50" fillId="0" borderId="0" applyNumberFormat="0" applyAlignment="0">
      <alignment horizontal="left"/>
    </xf>
    <xf numFmtId="0" fontId="50" fillId="0" borderId="0" applyNumberFormat="0" applyAlignment="0">
      <alignment horizontal="left"/>
    </xf>
    <xf numFmtId="0" fontId="52" fillId="0" borderId="0" applyNumberFormat="0" applyAlignment="0"/>
    <xf numFmtId="0" fontId="53" fillId="0" borderId="0" applyNumberFormat="0" applyAlignment="0"/>
    <xf numFmtId="0" fontId="52" fillId="0" borderId="0" applyNumberFormat="0" applyAlignment="0"/>
    <xf numFmtId="0" fontId="53" fillId="0" borderId="0" applyNumberFormat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4" fontId="48" fillId="0" borderId="0" applyFill="0" applyBorder="0" applyAlignment="0" applyProtection="0"/>
    <xf numFmtId="4" fontId="48" fillId="0" borderId="0" applyFill="0" applyBorder="0" applyAlignment="0" applyProtection="0"/>
    <xf numFmtId="4" fontId="48" fillId="0" borderId="0" applyFill="0" applyBorder="0" applyAlignment="0" applyProtection="0"/>
    <xf numFmtId="0" fontId="54" fillId="0" borderId="0">
      <alignment horizontal="center" vertical="center"/>
    </xf>
    <xf numFmtId="0" fontId="54" fillId="44" borderId="0">
      <alignment horizontal="center" vertical="center"/>
    </xf>
    <xf numFmtId="0" fontId="54" fillId="45" borderId="0">
      <alignment horizontal="center" vertical="center"/>
    </xf>
    <xf numFmtId="0" fontId="54" fillId="46" borderId="0">
      <alignment horizontal="center" vertical="center"/>
    </xf>
    <xf numFmtId="15" fontId="38" fillId="0" borderId="0"/>
    <xf numFmtId="15" fontId="38" fillId="0" borderId="0"/>
    <xf numFmtId="15" fontId="38" fillId="0" borderId="0"/>
    <xf numFmtId="15" fontId="38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6" fillId="0" borderId="0" applyNumberFormat="0" applyAlignment="0">
      <alignment horizontal="left"/>
    </xf>
    <xf numFmtId="0" fontId="57" fillId="0" borderId="0" applyNumberFormat="0" applyAlignment="0">
      <alignment horizontal="left"/>
    </xf>
    <xf numFmtId="0" fontId="56" fillId="0" borderId="0" applyNumberFormat="0" applyAlignment="0">
      <alignment horizontal="left"/>
    </xf>
    <xf numFmtId="0" fontId="56" fillId="0" borderId="0" applyNumberFormat="0" applyAlignment="0">
      <alignment horizontal="left"/>
    </xf>
    <xf numFmtId="38" fontId="58" fillId="50" borderId="0" applyNumberFormat="0" applyBorder="0" applyAlignment="0" applyProtection="0"/>
    <xf numFmtId="0" fontId="59" fillId="0" borderId="12" applyNumberFormat="0" applyAlignment="0" applyProtection="0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59" fillId="0" borderId="2">
      <alignment horizontal="left" vertical="center"/>
    </xf>
    <xf numFmtId="0" fontId="60" fillId="51" borderId="0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0" fontId="58" fillId="20" borderId="1" applyNumberFormat="0" applyBorder="0" applyAlignment="0" applyProtection="0"/>
    <xf numFmtId="174" fontId="9" fillId="52" borderId="0"/>
    <xf numFmtId="174" fontId="9" fillId="52" borderId="0"/>
    <xf numFmtId="174" fontId="9" fillId="52" borderId="0"/>
    <xf numFmtId="174" fontId="9" fillId="52" borderId="0"/>
    <xf numFmtId="0" fontId="61" fillId="53" borderId="13" applyNumberFormat="0" applyAlignment="0" applyProtection="0"/>
    <xf numFmtId="174" fontId="9" fillId="54" borderId="0"/>
    <xf numFmtId="174" fontId="9" fillId="54" borderId="0"/>
    <xf numFmtId="174" fontId="9" fillId="54" borderId="0"/>
    <xf numFmtId="174" fontId="9" fillId="54" borderId="0"/>
    <xf numFmtId="175" fontId="48" fillId="0" borderId="0" applyFill="0" applyBorder="0" applyAlignment="0" applyProtection="0"/>
    <xf numFmtId="175" fontId="48" fillId="0" borderId="0" applyFill="0" applyBorder="0" applyAlignment="0" applyProtection="0"/>
    <xf numFmtId="175" fontId="48" fillId="0" borderId="0" applyFill="0" applyBorder="0" applyAlignment="0" applyProtection="0"/>
    <xf numFmtId="176" fontId="9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62" fillId="0" borderId="14" applyNumberFormat="0" applyFill="0" applyAlignment="0" applyProtection="0"/>
    <xf numFmtId="0" fontId="63" fillId="0" borderId="15" applyNumberFormat="0" applyFill="0" applyAlignment="0" applyProtection="0"/>
    <xf numFmtId="0" fontId="64" fillId="0" borderId="16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3" borderId="0" applyNumberFormat="0" applyBorder="0" applyAlignment="0" applyProtection="0"/>
    <xf numFmtId="0" fontId="26" fillId="23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180" fontId="9" fillId="0" borderId="0"/>
    <xf numFmtId="180" fontId="9" fillId="0" borderId="0"/>
    <xf numFmtId="180" fontId="9" fillId="0" borderId="0"/>
    <xf numFmtId="180" fontId="9" fillId="0" borderId="0"/>
    <xf numFmtId="0" fontId="9" fillId="0" borderId="0" applyNumberFormat="0" applyFill="0" applyBorder="0" applyAlignment="0" applyProtection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71" fillId="0" borderId="0"/>
    <xf numFmtId="0" fontId="71" fillId="0" borderId="0"/>
    <xf numFmtId="0" fontId="72" fillId="0" borderId="0"/>
    <xf numFmtId="0" fontId="36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9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14" fontId="44" fillId="0" borderId="0">
      <alignment horizontal="center" wrapText="1"/>
      <protection locked="0"/>
    </xf>
    <xf numFmtId="14" fontId="44" fillId="0" borderId="0">
      <alignment horizontal="center" wrapText="1"/>
      <protection locked="0"/>
    </xf>
    <xf numFmtId="14" fontId="44" fillId="0" borderId="0">
      <alignment horizontal="center" wrapText="1"/>
      <protection locked="0"/>
    </xf>
    <xf numFmtId="14" fontId="44" fillId="0" borderId="0">
      <alignment horizontal="center" wrapText="1"/>
      <protection locked="0"/>
    </xf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2" fontId="48" fillId="0" borderId="0" applyFill="0" applyBorder="0" applyAlignment="0" applyProtection="0"/>
    <xf numFmtId="2" fontId="48" fillId="0" borderId="0" applyFill="0" applyBorder="0" applyAlignment="0" applyProtection="0"/>
    <xf numFmtId="2" fontId="48" fillId="0" borderId="0" applyFill="0" applyBorder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9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27" borderId="17" applyNumberFormat="0" applyFont="0" applyAlignment="0" applyProtection="0"/>
    <xf numFmtId="0" fontId="36" fillId="0" borderId="0"/>
    <xf numFmtId="0" fontId="36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3" fillId="0" borderId="18" applyNumberFormat="0" applyFill="0" applyAlignment="0" applyProtection="0"/>
    <xf numFmtId="0" fontId="38" fillId="0" borderId="0" applyNumberFormat="0" applyFont="0" applyFill="0" applyBorder="0" applyAlignment="0" applyProtection="0">
      <alignment horizontal="left"/>
    </xf>
    <xf numFmtId="0" fontId="38" fillId="0" borderId="0" applyNumberFormat="0" applyFont="0" applyFill="0" applyBorder="0" applyAlignment="0" applyProtection="0">
      <alignment horizontal="left"/>
    </xf>
    <xf numFmtId="0" fontId="38" fillId="0" borderId="0" applyNumberFormat="0" applyFont="0" applyFill="0" applyBorder="0" applyAlignment="0" applyProtection="0">
      <alignment horizontal="left"/>
    </xf>
    <xf numFmtId="181" fontId="9" fillId="0" borderId="0" applyNumberFormat="0" applyFill="0" applyBorder="0" applyAlignment="0" applyProtection="0">
      <alignment horizontal="left"/>
    </xf>
    <xf numFmtId="181" fontId="9" fillId="0" borderId="0" applyNumberFormat="0" applyFill="0" applyBorder="0" applyAlignment="0" applyProtection="0">
      <alignment horizontal="left"/>
    </xf>
    <xf numFmtId="181" fontId="9" fillId="0" borderId="0" applyNumberFormat="0" applyFill="0" applyBorder="0" applyAlignment="0" applyProtection="0">
      <alignment horizontal="left"/>
    </xf>
    <xf numFmtId="181" fontId="9" fillId="0" borderId="0" applyNumberFormat="0" applyFill="0" applyBorder="0" applyAlignment="0" applyProtection="0">
      <alignment horizontal="left"/>
    </xf>
    <xf numFmtId="0" fontId="49" fillId="0" borderId="0" applyNumberFormat="0" applyFill="0" applyBorder="0" applyAlignment="0" applyProtection="0"/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0" fontId="9" fillId="0" borderId="0"/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13" fillId="4" borderId="19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0" fontId="9" fillId="0" borderId="0"/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74" fillId="4" borderId="20" applyNumberFormat="0" applyProtection="0">
      <alignment vertical="center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0" fontId="9" fillId="0" borderId="0"/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4" fontId="13" fillId="4" borderId="19" applyNumberFormat="0" applyProtection="0">
      <alignment horizontal="left" vertical="center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9" fillId="0" borderId="0"/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0" fontId="75" fillId="3" borderId="3" applyNumberFormat="0" applyProtection="0">
      <alignment horizontal="left" vertical="top" indent="1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0" fontId="9" fillId="0" borderId="0"/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8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0" fontId="9" fillId="0" borderId="0"/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54" borderId="20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0" fontId="9" fillId="0" borderId="0"/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0" borderId="21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0" fontId="9" fillId="0" borderId="0"/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1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0" fontId="9" fillId="0" borderId="0"/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2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0" fontId="9" fillId="0" borderId="0"/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3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0" fontId="9" fillId="0" borderId="0"/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4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0" fontId="9" fillId="0" borderId="0"/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5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0" fontId="9" fillId="0" borderId="0"/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16" borderId="20" applyNumberFormat="0" applyProtection="0">
      <alignment horizontal="right" vertical="center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0" fontId="9" fillId="0" borderId="0"/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58" fillId="55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0" fontId="9" fillId="0" borderId="0"/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0" fontId="9" fillId="0" borderId="0"/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76" fillId="56" borderId="21" applyNumberFormat="0" applyProtection="0">
      <alignment horizontal="left" vertical="center" indent="1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0" fontId="9" fillId="0" borderId="0"/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7" borderId="20" applyNumberFormat="0" applyProtection="0">
      <alignment horizontal="right" vertical="center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0" fontId="9" fillId="0" borderId="0"/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6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0" fontId="9" fillId="0" borderId="0"/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4" fontId="58" fillId="7" borderId="21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9" fillId="58" borderId="19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9" fillId="0" borderId="0"/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7" borderId="20" applyNumberFormat="0" applyProtection="0">
      <alignment horizontal="left" vertical="center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9" fillId="0" borderId="0"/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6" borderId="3" applyNumberFormat="0" applyProtection="0">
      <alignment horizontal="left" vertical="top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9" fillId="60" borderId="19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9" fillId="0" borderId="0"/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59" borderId="20" applyNumberFormat="0" applyProtection="0">
      <alignment horizontal="left" vertical="center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9" fillId="0" borderId="0"/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7" borderId="3" applyNumberFormat="0" applyProtection="0">
      <alignment horizontal="left" vertical="top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9" fillId="0" borderId="0"/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20" applyNumberFormat="0" applyProtection="0">
      <alignment horizontal="left" vertical="center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9" fillId="0" borderId="0"/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26" borderId="3" applyNumberFormat="0" applyProtection="0">
      <alignment horizontal="left" vertical="top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9" fillId="0" borderId="0"/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20" applyNumberFormat="0" applyProtection="0">
      <alignment horizontal="left" vertical="center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9" fillId="0" borderId="0"/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58" fillId="6" borderId="3" applyNumberFormat="0" applyProtection="0">
      <alignment horizontal="left" vertical="top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0" borderId="0"/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58" fillId="62" borderId="22" applyNumberFormat="0">
      <protection locked="0"/>
    </xf>
    <xf numFmtId="0" fontId="9" fillId="0" borderId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0" fontId="77" fillId="56" borderId="23" applyBorder="0"/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0" fontId="9" fillId="0" borderId="0"/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8" fillId="27" borderId="3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4" fontId="74" fillId="20" borderId="5" applyNumberFormat="0" applyProtection="0">
      <alignment vertical="center"/>
    </xf>
    <xf numFmtId="0" fontId="9" fillId="0" borderId="0"/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0" fontId="9" fillId="0" borderId="0"/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4" fontId="78" fillId="57" borderId="3" applyNumberFormat="0" applyProtection="0">
      <alignment horizontal="left" vertical="center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9" fillId="0" borderId="0"/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0" fontId="78" fillId="27" borderId="3" applyNumberFormat="0" applyProtection="0">
      <alignment horizontal="left" vertical="top" indent="1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0" fontId="9" fillId="0" borderId="0"/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58" fillId="0" borderId="20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3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0" fontId="9" fillId="0" borderId="0"/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4" fontId="17" fillId="63" borderId="19" applyNumberFormat="0" applyProtection="0">
      <alignment horizontal="right" vertical="center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45" fillId="0" borderId="0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45" fillId="0" borderId="0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0" borderId="0"/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9" fillId="61" borderId="19" applyNumberFormat="0" applyProtection="0">
      <alignment horizontal="left" vertical="center" indent="1"/>
    </xf>
    <xf numFmtId="0" fontId="79" fillId="0" borderId="0"/>
    <xf numFmtId="0" fontId="9" fillId="0" borderId="0"/>
    <xf numFmtId="0" fontId="79" fillId="0" borderId="0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0" fontId="58" fillId="64" borderId="1"/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0" fontId="9" fillId="0" borderId="0"/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4" fontId="80" fillId="62" borderId="20" applyNumberFormat="0" applyProtection="0">
      <alignment horizontal="right" vertical="center"/>
    </xf>
    <xf numFmtId="0" fontId="81" fillId="0" borderId="0" applyNumberFormat="0" applyFill="0" applyBorder="0" applyAlignment="0" applyProtection="0"/>
    <xf numFmtId="0" fontId="82" fillId="29" borderId="0" applyNumberFormat="0" applyBorder="0" applyAlignment="0" applyProtection="0"/>
    <xf numFmtId="0" fontId="25" fillId="22" borderId="0" applyNumberFormat="0" applyBorder="0" applyAlignment="0" applyProtection="0"/>
    <xf numFmtId="0" fontId="83" fillId="0" borderId="0"/>
    <xf numFmtId="40" fontId="84" fillId="0" borderId="0" applyBorder="0">
      <alignment horizontal="right"/>
    </xf>
    <xf numFmtId="0" fontId="73" fillId="0" borderId="0" applyNumberFormat="0" applyFill="0" applyBorder="0" applyAlignment="0" applyProtection="0"/>
    <xf numFmtId="0" fontId="85" fillId="3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5" fillId="28" borderId="24" applyNumberFormat="0" applyAlignment="0" applyProtection="0"/>
    <xf numFmtId="0" fontId="86" fillId="62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7" fillId="57" borderId="24" applyNumberFormat="0" applyAlignment="0" applyProtection="0"/>
    <xf numFmtId="0" fontId="88" fillId="62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8" fillId="57" borderId="19" applyNumberFormat="0" applyAlignment="0" applyProtection="0"/>
    <xf numFmtId="0" fontId="89" fillId="0" borderId="0" applyNumberFormat="0" applyFill="0" applyBorder="0" applyAlignment="0" applyProtection="0"/>
    <xf numFmtId="0" fontId="40" fillId="65" borderId="0" applyNumberFormat="0" applyBorder="0" applyAlignment="0" applyProtection="0"/>
    <xf numFmtId="0" fontId="40" fillId="13" borderId="0" applyNumberFormat="0" applyBorder="0" applyAlignment="0" applyProtection="0"/>
    <xf numFmtId="0" fontId="40" fillId="11" borderId="0" applyNumberFormat="0" applyBorder="0" applyAlignment="0" applyProtection="0"/>
    <xf numFmtId="0" fontId="40" fillId="56" borderId="0" applyNumberFormat="0" applyBorder="0" applyAlignment="0" applyProtection="0"/>
    <xf numFmtId="0" fontId="40" fillId="66" borderId="0" applyNumberFormat="0" applyBorder="0" applyAlignment="0" applyProtection="0"/>
    <xf numFmtId="0" fontId="40" fillId="10" borderId="0" applyNumberFormat="0" applyBorder="0" applyAlignment="0" applyProtection="0"/>
    <xf numFmtId="0" fontId="9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</cellStyleXfs>
  <cellXfs count="520">
    <xf numFmtId="0" fontId="0" fillId="0" borderId="0" xfId="0"/>
    <xf numFmtId="0" fontId="91" fillId="0" borderId="0" xfId="2" applyFont="1" applyAlignment="1">
      <alignment horizontal="left"/>
    </xf>
    <xf numFmtId="0" fontId="93" fillId="0" borderId="0" xfId="2" applyFont="1"/>
    <xf numFmtId="0" fontId="94" fillId="0" borderId="0" xfId="2" applyFont="1"/>
    <xf numFmtId="0" fontId="45" fillId="0" borderId="0" xfId="2" applyFont="1"/>
    <xf numFmtId="0" fontId="95" fillId="0" borderId="0" xfId="2" applyFont="1" applyAlignment="1">
      <alignment horizontal="left"/>
    </xf>
    <xf numFmtId="0" fontId="45" fillId="0" borderId="0" xfId="2" applyFont="1" applyAlignment="1">
      <alignment horizontal="left" vertical="top" wrapText="1"/>
    </xf>
    <xf numFmtId="0" fontId="45" fillId="0" borderId="0" xfId="2" applyFont="1" applyAlignment="1">
      <alignment horizontal="center" vertical="top" wrapText="1"/>
    </xf>
    <xf numFmtId="0" fontId="45" fillId="0" borderId="0" xfId="2" applyFont="1" applyAlignment="1">
      <alignment vertical="top"/>
    </xf>
    <xf numFmtId="0" fontId="11" fillId="0" borderId="0" xfId="2" applyFont="1" applyAlignment="1">
      <alignment vertical="top" wrapText="1"/>
    </xf>
    <xf numFmtId="0" fontId="90" fillId="0" borderId="0" xfId="2" applyFont="1" applyAlignment="1">
      <alignment horizontal="left" vertical="top" wrapText="1"/>
    </xf>
    <xf numFmtId="0" fontId="91" fillId="0" borderId="0" xfId="2" applyFont="1" applyAlignment="1">
      <alignment horizontal="justify" vertical="top" wrapText="1"/>
    </xf>
    <xf numFmtId="0" fontId="90" fillId="0" borderId="0" xfId="2" applyFont="1" applyAlignment="1">
      <alignment horizontal="left" vertical="top"/>
    </xf>
    <xf numFmtId="0" fontId="91" fillId="0" borderId="0" xfId="2" applyFont="1" applyAlignment="1">
      <alignment horizontal="left" vertical="top" wrapText="1"/>
    </xf>
    <xf numFmtId="0" fontId="91" fillId="0" borderId="0" xfId="2" applyFont="1" applyAlignment="1">
      <alignment vertical="top"/>
    </xf>
    <xf numFmtId="0" fontId="91" fillId="0" borderId="0" xfId="527" applyFont="1" applyAlignment="1">
      <alignment horizontal="left" vertical="top" wrapText="1"/>
    </xf>
    <xf numFmtId="0" fontId="91" fillId="0" borderId="0" xfId="2" applyFont="1" applyAlignment="1">
      <alignment vertical="top" wrapText="1"/>
    </xf>
    <xf numFmtId="0" fontId="91" fillId="0" borderId="0" xfId="527" applyFont="1" applyAlignment="1">
      <alignment vertical="top" wrapText="1"/>
    </xf>
    <xf numFmtId="0" fontId="97" fillId="0" borderId="0" xfId="2" applyFont="1" applyAlignment="1">
      <alignment horizontal="right"/>
    </xf>
    <xf numFmtId="0" fontId="91" fillId="0" borderId="0" xfId="2" applyFont="1"/>
    <xf numFmtId="0" fontId="91" fillId="0" borderId="0" xfId="2" applyFont="1" applyAlignment="1">
      <alignment horizontal="left" vertical="top"/>
    </xf>
    <xf numFmtId="0" fontId="97" fillId="0" borderId="0" xfId="2" applyFont="1"/>
    <xf numFmtId="0" fontId="98" fillId="0" borderId="0" xfId="2" applyFont="1"/>
    <xf numFmtId="0" fontId="99" fillId="0" borderId="0" xfId="2" applyFont="1"/>
    <xf numFmtId="0" fontId="100" fillId="0" borderId="0" xfId="2" applyFont="1"/>
    <xf numFmtId="0" fontId="54" fillId="2" borderId="0" xfId="2" applyFont="1" applyFill="1" applyAlignment="1">
      <alignment vertical="top" wrapText="1"/>
    </xf>
    <xf numFmtId="0" fontId="98" fillId="0" borderId="0" xfId="2" applyFont="1" applyAlignment="1">
      <alignment vertical="top" wrapText="1"/>
    </xf>
    <xf numFmtId="3" fontId="91" fillId="0" borderId="0" xfId="2" applyNumberFormat="1" applyFont="1"/>
    <xf numFmtId="0" fontId="54" fillId="2" borderId="0" xfId="2" applyFont="1" applyFill="1" applyAlignment="1">
      <alignment horizontal="right" vertical="top" wrapText="1"/>
    </xf>
    <xf numFmtId="0" fontId="98" fillId="0" borderId="0" xfId="2" applyFont="1" applyAlignment="1">
      <alignment horizontal="right" vertical="top" wrapText="1"/>
    </xf>
    <xf numFmtId="3" fontId="98" fillId="0" borderId="0" xfId="2" applyNumberFormat="1" applyFont="1"/>
    <xf numFmtId="167" fontId="91" fillId="0" borderId="0" xfId="1" applyNumberFormat="1" applyFont="1" applyFill="1"/>
    <xf numFmtId="0" fontId="91" fillId="0" borderId="0" xfId="0" applyFont="1" applyAlignment="1">
      <alignment horizontal="right"/>
    </xf>
    <xf numFmtId="165" fontId="91" fillId="0" borderId="0" xfId="2" applyNumberFormat="1" applyFont="1"/>
    <xf numFmtId="0" fontId="45" fillId="0" borderId="0" xfId="0" applyFont="1"/>
    <xf numFmtId="3" fontId="45" fillId="0" borderId="0" xfId="0" applyNumberFormat="1" applyFont="1"/>
    <xf numFmtId="2" fontId="45" fillId="0" borderId="0" xfId="0" applyNumberFormat="1" applyFont="1"/>
    <xf numFmtId="0" fontId="45" fillId="0" borderId="0" xfId="0" applyFont="1" applyAlignment="1">
      <alignment horizontal="right"/>
    </xf>
    <xf numFmtId="0" fontId="103" fillId="0" borderId="0" xfId="2" applyFont="1"/>
    <xf numFmtId="0" fontId="104" fillId="0" borderId="0" xfId="2" applyFont="1" applyAlignment="1">
      <alignment horizontal="right"/>
    </xf>
    <xf numFmtId="0" fontId="105" fillId="0" borderId="0" xfId="2" applyFont="1"/>
    <xf numFmtId="0" fontId="106" fillId="0" borderId="0" xfId="2" applyFont="1" applyAlignment="1">
      <alignment horizontal="right"/>
    </xf>
    <xf numFmtId="0" fontId="104" fillId="0" borderId="0" xfId="2" applyFont="1" applyAlignment="1">
      <alignment horizontal="left"/>
    </xf>
    <xf numFmtId="0" fontId="105" fillId="0" borderId="0" xfId="2" applyFont="1" applyAlignment="1">
      <alignment horizontal="left"/>
    </xf>
    <xf numFmtId="1" fontId="105" fillId="0" borderId="0" xfId="2" applyNumberFormat="1" applyFont="1" applyAlignment="1">
      <alignment horizontal="left"/>
    </xf>
    <xf numFmtId="0" fontId="105" fillId="0" borderId="0" xfId="2" applyFont="1" applyAlignment="1">
      <alignment horizontal="right"/>
    </xf>
    <xf numFmtId="0" fontId="103" fillId="0" borderId="0" xfId="2" applyFont="1" applyAlignment="1">
      <alignment horizontal="left"/>
    </xf>
    <xf numFmtId="0" fontId="103" fillId="0" borderId="0" xfId="0" applyFont="1"/>
    <xf numFmtId="3" fontId="45" fillId="0" borderId="0" xfId="2" applyNumberFormat="1" applyFont="1" applyAlignment="1">
      <alignment horizontal="right"/>
    </xf>
    <xf numFmtId="3" fontId="45" fillId="0" borderId="0" xfId="2" applyNumberFormat="1" applyFont="1"/>
    <xf numFmtId="165" fontId="45" fillId="0" borderId="0" xfId="2" applyNumberFormat="1" applyFont="1" applyAlignment="1">
      <alignment horizontal="right"/>
    </xf>
    <xf numFmtId="166" fontId="45" fillId="0" borderId="0" xfId="2" applyNumberFormat="1" applyFont="1" applyAlignment="1">
      <alignment horizontal="right"/>
    </xf>
    <xf numFmtId="0" fontId="45" fillId="0" borderId="0" xfId="2" applyFont="1" applyAlignment="1">
      <alignment wrapText="1"/>
    </xf>
    <xf numFmtId="0" fontId="109" fillId="0" borderId="0" xfId="2" applyFont="1"/>
    <xf numFmtId="165" fontId="109" fillId="0" borderId="0" xfId="2" applyNumberFormat="1" applyFont="1"/>
    <xf numFmtId="165" fontId="45" fillId="0" borderId="0" xfId="2" applyNumberFormat="1" applyFont="1"/>
    <xf numFmtId="0" fontId="11" fillId="0" borderId="0" xfId="2" applyFont="1"/>
    <xf numFmtId="4" fontId="45" fillId="0" borderId="0" xfId="2" applyNumberFormat="1" applyFont="1"/>
    <xf numFmtId="3" fontId="115" fillId="0" borderId="0" xfId="2" applyNumberFormat="1" applyFont="1"/>
    <xf numFmtId="0" fontId="117" fillId="0" borderId="0" xfId="2" applyFont="1" applyAlignment="1">
      <alignment wrapText="1"/>
    </xf>
    <xf numFmtId="164" fontId="45" fillId="0" borderId="0" xfId="1" applyNumberFormat="1" applyFont="1" applyFill="1" applyBorder="1"/>
    <xf numFmtId="1" fontId="109" fillId="0" borderId="0" xfId="2" applyNumberFormat="1" applyFont="1" applyAlignment="1">
      <alignment horizontal="right" wrapText="1"/>
    </xf>
    <xf numFmtId="0" fontId="109" fillId="0" borderId="0" xfId="2" applyFont="1" applyAlignment="1">
      <alignment wrapText="1"/>
    </xf>
    <xf numFmtId="0" fontId="109" fillId="0" borderId="0" xfId="2" applyFont="1" applyAlignment="1">
      <alignment horizontal="right"/>
    </xf>
    <xf numFmtId="0" fontId="109" fillId="0" borderId="0" xfId="2" applyFont="1" applyAlignment="1">
      <alignment horizontal="right" wrapText="1"/>
    </xf>
    <xf numFmtId="3" fontId="109" fillId="0" borderId="0" xfId="2" applyNumberFormat="1" applyFont="1" applyAlignment="1">
      <alignment horizontal="right"/>
    </xf>
    <xf numFmtId="165" fontId="109" fillId="0" borderId="0" xfId="2" applyNumberFormat="1" applyFont="1" applyAlignment="1">
      <alignment horizontal="right"/>
    </xf>
    <xf numFmtId="0" fontId="9" fillId="0" borderId="0" xfId="0" applyFont="1"/>
    <xf numFmtId="3" fontId="9" fillId="0" borderId="0" xfId="0" applyNumberFormat="1" applyFont="1"/>
    <xf numFmtId="3" fontId="45" fillId="0" borderId="0" xfId="0" applyNumberFormat="1" applyFont="1" applyAlignment="1">
      <alignment vertical="center"/>
    </xf>
    <xf numFmtId="0" fontId="120" fillId="0" borderId="0" xfId="0" applyFont="1"/>
    <xf numFmtId="3" fontId="117" fillId="0" borderId="0" xfId="0" applyNumberFormat="1" applyFont="1" applyAlignment="1">
      <alignment horizontal="right"/>
    </xf>
    <xf numFmtId="3" fontId="117" fillId="0" borderId="0" xfId="0" applyNumberFormat="1" applyFont="1"/>
    <xf numFmtId="0" fontId="117" fillId="0" borderId="0" xfId="0" applyFont="1" applyAlignment="1">
      <alignment horizontal="right"/>
    </xf>
    <xf numFmtId="3" fontId="45" fillId="0" borderId="0" xfId="0" applyNumberFormat="1" applyFont="1" applyAlignment="1">
      <alignment horizontal="right"/>
    </xf>
    <xf numFmtId="0" fontId="121" fillId="0" borderId="0" xfId="0" applyFont="1"/>
    <xf numFmtId="0" fontId="122" fillId="0" borderId="0" xfId="0" applyFont="1"/>
    <xf numFmtId="0" fontId="45" fillId="0" borderId="0" xfId="0" applyFont="1" applyAlignment="1">
      <alignment horizontal="left" vertical="center"/>
    </xf>
    <xf numFmtId="3" fontId="45" fillId="0" borderId="0" xfId="0" applyNumberFormat="1" applyFont="1" applyAlignment="1">
      <alignment horizontal="right" vertical="center"/>
    </xf>
    <xf numFmtId="165" fontId="9" fillId="0" borderId="0" xfId="0" applyNumberFormat="1" applyFont="1"/>
    <xf numFmtId="3" fontId="121" fillId="0" borderId="0" xfId="0" applyNumberFormat="1" applyFont="1"/>
    <xf numFmtId="1" fontId="121" fillId="0" borderId="0" xfId="0" applyNumberFormat="1" applyFont="1"/>
    <xf numFmtId="3" fontId="115" fillId="0" borderId="0" xfId="0" applyNumberFormat="1" applyFont="1" applyAlignment="1">
      <alignment horizontal="right" vertical="center"/>
    </xf>
    <xf numFmtId="0" fontId="45" fillId="0" borderId="0" xfId="0" applyFont="1" applyAlignment="1">
      <alignment vertical="center"/>
    </xf>
    <xf numFmtId="164" fontId="45" fillId="0" borderId="0" xfId="1" applyNumberFormat="1" applyFont="1" applyFill="1" applyBorder="1" applyAlignment="1">
      <alignment vertical="center"/>
    </xf>
    <xf numFmtId="164" fontId="45" fillId="0" borderId="0" xfId="0" applyNumberFormat="1" applyFont="1" applyAlignment="1">
      <alignment vertical="center"/>
    </xf>
    <xf numFmtId="1" fontId="9" fillId="0" borderId="0" xfId="0" applyNumberFormat="1" applyFont="1"/>
    <xf numFmtId="0" fontId="45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45" fillId="0" borderId="0" xfId="0" applyFont="1" applyAlignment="1">
      <alignment horizontal="right" vertical="center"/>
    </xf>
    <xf numFmtId="0" fontId="122" fillId="0" borderId="0" xfId="0" applyFont="1" applyAlignment="1">
      <alignment horizontal="left"/>
    </xf>
    <xf numFmtId="9" fontId="9" fillId="0" borderId="0" xfId="1" applyFont="1" applyFill="1" applyBorder="1"/>
    <xf numFmtId="0" fontId="9" fillId="0" borderId="0" xfId="0" applyFont="1" applyAlignment="1">
      <alignment horizontal="left"/>
    </xf>
    <xf numFmtId="164" fontId="9" fillId="0" borderId="0" xfId="0" applyNumberFormat="1" applyFont="1"/>
    <xf numFmtId="0" fontId="110" fillId="0" borderId="0" xfId="57" applyFont="1"/>
    <xf numFmtId="0" fontId="9" fillId="0" borderId="0" xfId="2"/>
    <xf numFmtId="0" fontId="124" fillId="0" borderId="0" xfId="2" applyFont="1" applyAlignment="1">
      <alignment horizontal="right"/>
    </xf>
    <xf numFmtId="167" fontId="109" fillId="0" borderId="0" xfId="2" applyNumberFormat="1" applyFont="1" applyAlignment="1">
      <alignment horizontal="right"/>
    </xf>
    <xf numFmtId="167" fontId="45" fillId="0" borderId="0" xfId="2" applyNumberFormat="1" applyFont="1" applyAlignment="1">
      <alignment horizontal="right"/>
    </xf>
    <xf numFmtId="3" fontId="123" fillId="0" borderId="0" xfId="2" applyNumberFormat="1" applyFont="1"/>
    <xf numFmtId="3" fontId="9" fillId="0" borderId="0" xfId="2" applyNumberFormat="1"/>
    <xf numFmtId="0" fontId="103" fillId="0" borderId="0" xfId="57" applyFont="1"/>
    <xf numFmtId="0" fontId="125" fillId="0" borderId="0" xfId="2" applyFont="1"/>
    <xf numFmtId="0" fontId="126" fillId="0" borderId="0" xfId="0" applyFont="1" applyAlignment="1">
      <alignment vertical="center"/>
    </xf>
    <xf numFmtId="0" fontId="104" fillId="0" borderId="0" xfId="0" applyFont="1"/>
    <xf numFmtId="0" fontId="126" fillId="0" borderId="0" xfId="0" applyFont="1" applyAlignment="1">
      <alignment wrapText="1"/>
    </xf>
    <xf numFmtId="0" fontId="126" fillId="0" borderId="0" xfId="0" applyFont="1" applyAlignment="1">
      <alignment vertical="center" wrapText="1"/>
    </xf>
    <xf numFmtId="0" fontId="126" fillId="0" borderId="0" xfId="0" applyFont="1"/>
    <xf numFmtId="0" fontId="10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4" fillId="0" borderId="0" xfId="0" applyFont="1" applyAlignment="1">
      <alignment vertical="center" wrapText="1"/>
    </xf>
    <xf numFmtId="0" fontId="9" fillId="2" borderId="0" xfId="0" applyFont="1" applyFill="1"/>
    <xf numFmtId="3" fontId="45" fillId="2" borderId="0" xfId="0" applyNumberFormat="1" applyFont="1" applyFill="1" applyAlignment="1">
      <alignment horizontal="right" vertical="center"/>
    </xf>
    <xf numFmtId="1" fontId="92" fillId="2" borderId="0" xfId="0" applyNumberFormat="1" applyFont="1" applyFill="1" applyAlignment="1">
      <alignment horizontal="right" vertical="center" wrapText="1"/>
    </xf>
    <xf numFmtId="0" fontId="92" fillId="2" borderId="0" xfId="0" applyFont="1" applyFill="1" applyAlignment="1">
      <alignment horizontal="right" wrapText="1"/>
    </xf>
    <xf numFmtId="0" fontId="118" fillId="0" borderId="0" xfId="0" applyFont="1" applyAlignment="1">
      <alignment horizontal="left" wrapText="1"/>
    </xf>
    <xf numFmtId="0" fontId="24" fillId="0" borderId="0" xfId="1535" applyFont="1"/>
    <xf numFmtId="0" fontId="27" fillId="0" borderId="0" xfId="1535" applyFont="1" applyAlignment="1">
      <alignment horizontal="left" vertical="center"/>
    </xf>
    <xf numFmtId="0" fontId="27" fillId="0" borderId="0" xfId="1535" applyFont="1" applyAlignment="1">
      <alignment horizontal="center" vertical="center"/>
    </xf>
    <xf numFmtId="49" fontId="28" fillId="0" borderId="0" xfId="1535" applyNumberFormat="1" applyFont="1" applyAlignment="1">
      <alignment vertical="center"/>
    </xf>
    <xf numFmtId="0" fontId="29" fillId="0" borderId="0" xfId="1535" applyFont="1"/>
    <xf numFmtId="0" fontId="30" fillId="0" borderId="0" xfId="1535" applyFont="1"/>
    <xf numFmtId="0" fontId="24" fillId="0" borderId="0" xfId="1535" applyFont="1" applyAlignment="1">
      <alignment horizontal="left" vertical="center"/>
    </xf>
    <xf numFmtId="0" fontId="30" fillId="0" borderId="0" xfId="1535" applyFont="1" applyAlignment="1">
      <alignment horizontal="center"/>
    </xf>
    <xf numFmtId="0" fontId="24" fillId="0" borderId="0" xfId="1535" applyFont="1" applyAlignment="1">
      <alignment horizontal="right" vertical="center"/>
    </xf>
    <xf numFmtId="0" fontId="24" fillId="0" borderId="0" xfId="1535" applyFont="1" applyAlignment="1">
      <alignment horizontal="left" vertical="center" indent="1"/>
    </xf>
    <xf numFmtId="0" fontId="31" fillId="0" borderId="0" xfId="1535" applyFont="1"/>
    <xf numFmtId="0" fontId="31" fillId="0" borderId="0" xfId="1535" applyFont="1" applyAlignment="1">
      <alignment horizontal="right" vertical="center"/>
    </xf>
    <xf numFmtId="0" fontId="31" fillId="0" borderId="0" xfId="1535" applyFont="1" applyAlignment="1">
      <alignment horizontal="left" vertical="center" indent="1"/>
    </xf>
    <xf numFmtId="49" fontId="27" fillId="0" borderId="0" xfId="1535" applyNumberFormat="1" applyFont="1" applyAlignment="1">
      <alignment vertical="center"/>
    </xf>
    <xf numFmtId="0" fontId="45" fillId="2" borderId="0" xfId="0" applyFont="1" applyFill="1"/>
    <xf numFmtId="0" fontId="45" fillId="2" borderId="0" xfId="0" applyFont="1" applyFill="1" applyAlignment="1">
      <alignment horizontal="center" vertical="center" wrapText="1"/>
    </xf>
    <xf numFmtId="0" fontId="45" fillId="2" borderId="0" xfId="0" applyFont="1" applyFill="1" applyAlignment="1">
      <alignment horizontal="right" vertical="center" wrapText="1"/>
    </xf>
    <xf numFmtId="0" fontId="45" fillId="2" borderId="25" xfId="0" applyFont="1" applyFill="1" applyBorder="1"/>
    <xf numFmtId="0" fontId="45" fillId="2" borderId="0" xfId="0" applyFont="1" applyFill="1" applyAlignment="1">
      <alignment horizontal="left" vertical="center"/>
    </xf>
    <xf numFmtId="3" fontId="45" fillId="2" borderId="30" xfId="0" applyNumberFormat="1" applyFont="1" applyFill="1" applyBorder="1" applyAlignment="1">
      <alignment vertical="center"/>
    </xf>
    <xf numFmtId="3" fontId="45" fillId="2" borderId="0" xfId="0" applyNumberFormat="1" applyFont="1" applyFill="1" applyAlignment="1">
      <alignment vertical="center"/>
    </xf>
    <xf numFmtId="3" fontId="108" fillId="2" borderId="33" xfId="0" applyNumberFormat="1" applyFont="1" applyFill="1" applyBorder="1" applyAlignment="1">
      <alignment vertical="center"/>
    </xf>
    <xf numFmtId="3" fontId="108" fillId="2" borderId="0" xfId="0" applyNumberFormat="1" applyFont="1" applyFill="1" applyAlignment="1">
      <alignment vertical="center"/>
    </xf>
    <xf numFmtId="0" fontId="45" fillId="2" borderId="25" xfId="0" applyFont="1" applyFill="1" applyBorder="1" applyAlignment="1">
      <alignment horizontal="left" vertical="center"/>
    </xf>
    <xf numFmtId="3" fontId="45" fillId="2" borderId="29" xfId="0" applyNumberFormat="1" applyFont="1" applyFill="1" applyBorder="1" applyAlignment="1">
      <alignment vertical="center"/>
    </xf>
    <xf numFmtId="3" fontId="45" fillId="2" borderId="25" xfId="0" applyNumberFormat="1" applyFont="1" applyFill="1" applyBorder="1" applyAlignment="1">
      <alignment vertical="center"/>
    </xf>
    <xf numFmtId="3" fontId="108" fillId="2" borderId="32" xfId="0" applyNumberFormat="1" applyFont="1" applyFill="1" applyBorder="1" applyAlignment="1">
      <alignment vertical="center"/>
    </xf>
    <xf numFmtId="3" fontId="108" fillId="2" borderId="25" xfId="0" applyNumberFormat="1" applyFont="1" applyFill="1" applyBorder="1" applyAlignment="1">
      <alignment vertical="center"/>
    </xf>
    <xf numFmtId="0" fontId="45" fillId="2" borderId="26" xfId="0" applyFont="1" applyFill="1" applyBorder="1" applyAlignment="1">
      <alignment horizontal="left" vertical="center"/>
    </xf>
    <xf numFmtId="3" fontId="45" fillId="2" borderId="28" xfId="0" applyNumberFormat="1" applyFont="1" applyFill="1" applyBorder="1" applyAlignment="1">
      <alignment vertical="center"/>
    </xf>
    <xf numFmtId="3" fontId="45" fillId="2" borderId="26" xfId="0" applyNumberFormat="1" applyFont="1" applyFill="1" applyBorder="1" applyAlignment="1">
      <alignment vertical="center"/>
    </xf>
    <xf numFmtId="3" fontId="108" fillId="2" borderId="31" xfId="0" applyNumberFormat="1" applyFont="1" applyFill="1" applyBorder="1" applyAlignment="1">
      <alignment vertical="center"/>
    </xf>
    <xf numFmtId="3" fontId="108" fillId="2" borderId="26" xfId="0" applyNumberFormat="1" applyFont="1" applyFill="1" applyBorder="1" applyAlignment="1">
      <alignment vertical="center"/>
    </xf>
    <xf numFmtId="3" fontId="45" fillId="2" borderId="27" xfId="0" applyNumberFormat="1" applyFont="1" applyFill="1" applyBorder="1" applyAlignment="1">
      <alignment vertical="center"/>
    </xf>
    <xf numFmtId="3" fontId="45" fillId="2" borderId="6" xfId="0" applyNumberFormat="1" applyFont="1" applyFill="1" applyBorder="1" applyAlignment="1">
      <alignment vertical="center"/>
    </xf>
    <xf numFmtId="3" fontId="108" fillId="2" borderId="34" xfId="0" applyNumberFormat="1" applyFont="1" applyFill="1" applyBorder="1" applyAlignment="1">
      <alignment vertical="center"/>
    </xf>
    <xf numFmtId="3" fontId="108" fillId="2" borderId="6" xfId="0" applyNumberFormat="1" applyFont="1" applyFill="1" applyBorder="1" applyAlignment="1">
      <alignment vertical="center"/>
    </xf>
    <xf numFmtId="0" fontId="45" fillId="2" borderId="0" xfId="0" applyFont="1" applyFill="1" applyAlignment="1">
      <alignment horizontal="right" vertical="center"/>
    </xf>
    <xf numFmtId="0" fontId="45" fillId="2" borderId="25" xfId="0" applyFont="1" applyFill="1" applyBorder="1" applyAlignment="1">
      <alignment horizontal="left" vertical="top"/>
    </xf>
    <xf numFmtId="0" fontId="108" fillId="0" borderId="0" xfId="2" applyFont="1" applyAlignment="1">
      <alignment horizontal="right" vertical="top" wrapText="1"/>
    </xf>
    <xf numFmtId="0" fontId="45" fillId="2" borderId="0" xfId="2" applyFont="1" applyFill="1" applyAlignment="1">
      <alignment horizontal="left" vertical="center"/>
    </xf>
    <xf numFmtId="165" fontId="45" fillId="2" borderId="0" xfId="2" applyNumberFormat="1" applyFont="1" applyFill="1" applyAlignment="1">
      <alignment horizontal="right" vertical="center"/>
    </xf>
    <xf numFmtId="165" fontId="45" fillId="2" borderId="0" xfId="2" applyNumberFormat="1" applyFont="1" applyFill="1" applyAlignment="1">
      <alignment vertical="center"/>
    </xf>
    <xf numFmtId="0" fontId="45" fillId="2" borderId="25" xfId="2" applyFont="1" applyFill="1" applyBorder="1" applyAlignment="1">
      <alignment horizontal="left" vertical="center"/>
    </xf>
    <xf numFmtId="165" fontId="45" fillId="2" borderId="25" xfId="2" applyNumberFormat="1" applyFont="1" applyFill="1" applyBorder="1" applyAlignment="1">
      <alignment horizontal="right" vertical="center"/>
    </xf>
    <xf numFmtId="165" fontId="45" fillId="2" borderId="25" xfId="2" applyNumberFormat="1" applyFont="1" applyFill="1" applyBorder="1" applyAlignment="1">
      <alignment vertical="center"/>
    </xf>
    <xf numFmtId="0" fontId="45" fillId="2" borderId="2" xfId="2" applyFont="1" applyFill="1" applyBorder="1" applyAlignment="1">
      <alignment horizontal="left" vertical="center"/>
    </xf>
    <xf numFmtId="165" fontId="45" fillId="2" borderId="30" xfId="2" applyNumberFormat="1" applyFont="1" applyFill="1" applyBorder="1" applyAlignment="1">
      <alignment horizontal="right" vertical="center"/>
    </xf>
    <xf numFmtId="165" fontId="45" fillId="2" borderId="29" xfId="2" applyNumberFormat="1" applyFont="1" applyFill="1" applyBorder="1" applyAlignment="1">
      <alignment horizontal="right" vertical="center"/>
    </xf>
    <xf numFmtId="165" fontId="45" fillId="2" borderId="33" xfId="2" applyNumberFormat="1" applyFont="1" applyFill="1" applyBorder="1" applyAlignment="1">
      <alignment vertical="center"/>
    </xf>
    <xf numFmtId="165" fontId="45" fillId="2" borderId="32" xfId="2" applyNumberFormat="1" applyFont="1" applyFill="1" applyBorder="1" applyAlignment="1">
      <alignment vertical="center"/>
    </xf>
    <xf numFmtId="165" fontId="45" fillId="2" borderId="33" xfId="2" applyNumberFormat="1" applyFont="1" applyFill="1" applyBorder="1" applyAlignment="1">
      <alignment horizontal="right" vertical="center"/>
    </xf>
    <xf numFmtId="165" fontId="45" fillId="2" borderId="32" xfId="2" applyNumberFormat="1" applyFont="1" applyFill="1" applyBorder="1" applyAlignment="1">
      <alignment horizontal="right" vertical="center"/>
    </xf>
    <xf numFmtId="165" fontId="45" fillId="2" borderId="30" xfId="2" applyNumberFormat="1" applyFont="1" applyFill="1" applyBorder="1" applyAlignment="1">
      <alignment vertical="center"/>
    </xf>
    <xf numFmtId="165" fontId="45" fillId="2" borderId="29" xfId="2" applyNumberFormat="1" applyFont="1" applyFill="1" applyBorder="1" applyAlignment="1">
      <alignment vertical="center"/>
    </xf>
    <xf numFmtId="0" fontId="108" fillId="2" borderId="33" xfId="2" applyFont="1" applyFill="1" applyBorder="1" applyAlignment="1">
      <alignment horizontal="center" vertical="center" wrapText="1"/>
    </xf>
    <xf numFmtId="0" fontId="108" fillId="0" borderId="32" xfId="2" applyFont="1" applyBorder="1"/>
    <xf numFmtId="0" fontId="108" fillId="2" borderId="29" xfId="2" applyFont="1" applyFill="1" applyBorder="1" applyAlignment="1">
      <alignment horizontal="right" wrapText="1"/>
    </xf>
    <xf numFmtId="0" fontId="108" fillId="2" borderId="25" xfId="2" applyFont="1" applyFill="1" applyBorder="1" applyAlignment="1">
      <alignment horizontal="right" wrapText="1"/>
    </xf>
    <xf numFmtId="0" fontId="108" fillId="2" borderId="32" xfId="2" applyFont="1" applyFill="1" applyBorder="1" applyAlignment="1">
      <alignment horizontal="right" wrapText="1"/>
    </xf>
    <xf numFmtId="0" fontId="108" fillId="2" borderId="25" xfId="2" applyFont="1" applyFill="1" applyBorder="1" applyAlignment="1">
      <alignment horizontal="left" vertical="top" wrapText="1"/>
    </xf>
    <xf numFmtId="0" fontId="108" fillId="2" borderId="32" xfId="2" applyFont="1" applyFill="1" applyBorder="1" applyAlignment="1">
      <alignment horizontal="left" vertical="top" wrapText="1"/>
    </xf>
    <xf numFmtId="0" fontId="108" fillId="2" borderId="0" xfId="0" applyFont="1" applyFill="1"/>
    <xf numFmtId="0" fontId="108" fillId="2" borderId="25" xfId="0" applyFont="1" applyFill="1" applyBorder="1"/>
    <xf numFmtId="0" fontId="108" fillId="2" borderId="29" xfId="0" applyFont="1" applyFill="1" applyBorder="1" applyAlignment="1">
      <alignment horizontal="right"/>
    </xf>
    <xf numFmtId="0" fontId="108" fillId="2" borderId="25" xfId="0" applyFont="1" applyFill="1" applyBorder="1" applyAlignment="1">
      <alignment horizontal="right"/>
    </xf>
    <xf numFmtId="1" fontId="108" fillId="2" borderId="32" xfId="0" applyNumberFormat="1" applyFont="1" applyFill="1" applyBorder="1" applyAlignment="1">
      <alignment horizontal="right"/>
    </xf>
    <xf numFmtId="1" fontId="108" fillId="2" borderId="25" xfId="0" applyNumberFormat="1" applyFont="1" applyFill="1" applyBorder="1" applyAlignment="1">
      <alignment horizontal="right"/>
    </xf>
    <xf numFmtId="0" fontId="108" fillId="2" borderId="31" xfId="2" applyFont="1" applyFill="1" applyBorder="1" applyAlignment="1">
      <alignment horizontal="left" vertical="center"/>
    </xf>
    <xf numFmtId="1" fontId="111" fillId="0" borderId="0" xfId="2" applyNumberFormat="1" applyFont="1" applyAlignment="1">
      <alignment horizontal="left" vertical="top" wrapText="1"/>
    </xf>
    <xf numFmtId="0" fontId="108" fillId="0" borderId="0" xfId="2" applyFont="1" applyAlignment="1">
      <alignment vertical="top" wrapText="1"/>
    </xf>
    <xf numFmtId="0" fontId="112" fillId="0" borderId="0" xfId="2" applyFont="1" applyAlignment="1">
      <alignment horizontal="left" vertical="top" wrapText="1"/>
    </xf>
    <xf numFmtId="165" fontId="45" fillId="2" borderId="0" xfId="2" applyNumberFormat="1" applyFont="1" applyFill="1" applyAlignment="1">
      <alignment horizontal="right"/>
    </xf>
    <xf numFmtId="0" fontId="45" fillId="2" borderId="0" xfId="2" applyFont="1" applyFill="1" applyAlignment="1">
      <alignment horizontal="center" vertical="center" wrapText="1"/>
    </xf>
    <xf numFmtId="164" fontId="45" fillId="2" borderId="0" xfId="1" applyNumberFormat="1" applyFont="1" applyFill="1" applyBorder="1" applyAlignment="1">
      <alignment vertical="center"/>
    </xf>
    <xf numFmtId="165" fontId="45" fillId="2" borderId="0" xfId="20" applyNumberFormat="1" applyFont="1" applyFill="1" applyAlignment="1">
      <alignment horizontal="right" vertical="center"/>
    </xf>
    <xf numFmtId="0" fontId="45" fillId="2" borderId="25" xfId="2" applyFont="1" applyFill="1" applyBorder="1" applyAlignment="1">
      <alignment horizontal="left"/>
    </xf>
    <xf numFmtId="164" fontId="45" fillId="2" borderId="25" xfId="1" applyNumberFormat="1" applyFont="1" applyFill="1" applyBorder="1" applyAlignment="1">
      <alignment vertical="center"/>
    </xf>
    <xf numFmtId="165" fontId="45" fillId="2" borderId="25" xfId="2" applyNumberFormat="1" applyFont="1" applyFill="1" applyBorder="1" applyAlignment="1">
      <alignment horizontal="right"/>
    </xf>
    <xf numFmtId="0" fontId="45" fillId="2" borderId="6" xfId="2" applyFont="1" applyFill="1" applyBorder="1" applyAlignment="1">
      <alignment horizontal="left" vertical="center"/>
    </xf>
    <xf numFmtId="0" fontId="108" fillId="2" borderId="0" xfId="2" applyFont="1" applyFill="1" applyAlignment="1">
      <alignment horizontal="center" vertical="center" wrapText="1"/>
    </xf>
    <xf numFmtId="0" fontId="108" fillId="2" borderId="25" xfId="2" applyFont="1" applyFill="1" applyBorder="1" applyAlignment="1">
      <alignment horizontal="left"/>
    </xf>
    <xf numFmtId="0" fontId="108" fillId="2" borderId="25" xfId="0" applyFont="1" applyFill="1" applyBorder="1" applyAlignment="1">
      <alignment horizontal="right" wrapText="1"/>
    </xf>
    <xf numFmtId="165" fontId="45" fillId="2" borderId="30" xfId="20" applyNumberFormat="1" applyFont="1" applyFill="1" applyBorder="1" applyAlignment="1">
      <alignment horizontal="right" vertical="center"/>
    </xf>
    <xf numFmtId="0" fontId="108" fillId="2" borderId="29" xfId="0" applyFont="1" applyFill="1" applyBorder="1" applyAlignment="1">
      <alignment horizontal="right" wrapText="1"/>
    </xf>
    <xf numFmtId="0" fontId="108" fillId="2" borderId="32" xfId="0" applyFont="1" applyFill="1" applyBorder="1" applyAlignment="1">
      <alignment horizontal="right" wrapText="1"/>
    </xf>
    <xf numFmtId="165" fontId="45" fillId="2" borderId="33" xfId="20" applyNumberFormat="1" applyFont="1" applyFill="1" applyBorder="1" applyAlignment="1">
      <alignment horizontal="right" vertical="center"/>
    </xf>
    <xf numFmtId="0" fontId="45" fillId="0" borderId="32" xfId="2" applyFont="1" applyBorder="1"/>
    <xf numFmtId="0" fontId="108" fillId="2" borderId="29" xfId="0" applyFont="1" applyFill="1" applyBorder="1" applyAlignment="1">
      <alignment horizontal="right" textRotation="90" wrapText="1"/>
    </xf>
    <xf numFmtId="0" fontId="108" fillId="2" borderId="25" xfId="0" applyFont="1" applyFill="1" applyBorder="1" applyAlignment="1">
      <alignment horizontal="right" textRotation="90" wrapText="1"/>
    </xf>
    <xf numFmtId="0" fontId="108" fillId="2" borderId="32" xfId="0" applyFont="1" applyFill="1" applyBorder="1" applyAlignment="1">
      <alignment horizontal="right" textRotation="90" wrapText="1"/>
    </xf>
    <xf numFmtId="0" fontId="108" fillId="2" borderId="6" xfId="2" applyFont="1" applyFill="1" applyBorder="1" applyAlignment="1">
      <alignment horizontal="left" vertical="center"/>
    </xf>
    <xf numFmtId="0" fontId="132" fillId="0" borderId="25" xfId="0" applyFont="1" applyBorder="1"/>
    <xf numFmtId="1" fontId="108" fillId="2" borderId="29" xfId="2" applyNumberFormat="1" applyFont="1" applyFill="1" applyBorder="1" applyAlignment="1">
      <alignment horizontal="right" wrapText="1"/>
    </xf>
    <xf numFmtId="1" fontId="108" fillId="2" borderId="25" xfId="2" applyNumberFormat="1" applyFont="1" applyFill="1" applyBorder="1" applyAlignment="1">
      <alignment horizontal="right" wrapText="1"/>
    </xf>
    <xf numFmtId="1" fontId="108" fillId="2" borderId="32" xfId="2" applyNumberFormat="1" applyFont="1" applyFill="1" applyBorder="1" applyAlignment="1">
      <alignment horizontal="right" wrapText="1"/>
    </xf>
    <xf numFmtId="0" fontId="108" fillId="2" borderId="25" xfId="2" applyFont="1" applyFill="1" applyBorder="1" applyAlignment="1">
      <alignment horizontal="right" textRotation="90" wrapText="1"/>
    </xf>
    <xf numFmtId="3" fontId="45" fillId="2" borderId="0" xfId="2" applyNumberFormat="1" applyFont="1" applyFill="1" applyAlignment="1">
      <alignment horizontal="right" vertical="center"/>
    </xf>
    <xf numFmtId="3" fontId="45" fillId="2" borderId="0" xfId="2" applyNumberFormat="1" applyFont="1" applyFill="1" applyAlignment="1">
      <alignment vertical="center"/>
    </xf>
    <xf numFmtId="0" fontId="108" fillId="0" borderId="25" xfId="2" applyFont="1" applyBorder="1" applyAlignment="1">
      <alignment horizontal="right" vertical="top" wrapText="1"/>
    </xf>
    <xf numFmtId="3" fontId="45" fillId="2" borderId="25" xfId="2" applyNumberFormat="1" applyFont="1" applyFill="1" applyBorder="1" applyAlignment="1">
      <alignment horizontal="right" vertical="center"/>
    </xf>
    <xf numFmtId="3" fontId="45" fillId="2" borderId="25" xfId="2" applyNumberFormat="1" applyFont="1" applyFill="1" applyBorder="1" applyAlignment="1">
      <alignment vertical="center"/>
    </xf>
    <xf numFmtId="3" fontId="45" fillId="2" borderId="30" xfId="2" applyNumberFormat="1" applyFont="1" applyFill="1" applyBorder="1" applyAlignment="1">
      <alignment horizontal="right" vertical="center"/>
    </xf>
    <xf numFmtId="3" fontId="45" fillId="2" borderId="29" xfId="2" applyNumberFormat="1" applyFont="1" applyFill="1" applyBorder="1" applyAlignment="1">
      <alignment horizontal="right" vertical="center"/>
    </xf>
    <xf numFmtId="3" fontId="45" fillId="2" borderId="33" xfId="2" applyNumberFormat="1" applyFont="1" applyFill="1" applyBorder="1" applyAlignment="1">
      <alignment vertical="center"/>
    </xf>
    <xf numFmtId="3" fontId="45" fillId="2" borderId="32" xfId="2" applyNumberFormat="1" applyFont="1" applyFill="1" applyBorder="1" applyAlignment="1">
      <alignment vertical="center"/>
    </xf>
    <xf numFmtId="3" fontId="45" fillId="2" borderId="33" xfId="2" applyNumberFormat="1" applyFont="1" applyFill="1" applyBorder="1" applyAlignment="1">
      <alignment horizontal="right" vertical="center"/>
    </xf>
    <xf numFmtId="0" fontId="108" fillId="2" borderId="30" xfId="2" applyFont="1" applyFill="1" applyBorder="1"/>
    <xf numFmtId="0" fontId="108" fillId="2" borderId="0" xfId="2" applyFont="1" applyFill="1"/>
    <xf numFmtId="0" fontId="108" fillId="2" borderId="33" xfId="2" applyFont="1" applyFill="1" applyBorder="1"/>
    <xf numFmtId="0" fontId="108" fillId="2" borderId="0" xfId="2" applyFont="1" applyFill="1" applyAlignment="1">
      <alignment horizontal="left" vertical="center" wrapText="1"/>
    </xf>
    <xf numFmtId="0" fontId="108" fillId="2" borderId="0" xfId="2" applyFont="1" applyFill="1" applyAlignment="1">
      <alignment vertical="center" wrapText="1"/>
    </xf>
    <xf numFmtId="0" fontId="108" fillId="2" borderId="30" xfId="2" applyFont="1" applyFill="1" applyBorder="1" applyAlignment="1">
      <alignment vertical="center" wrapText="1"/>
    </xf>
    <xf numFmtId="0" fontId="108" fillId="2" borderId="0" xfId="0" applyFont="1" applyFill="1" applyAlignment="1">
      <alignment vertical="center"/>
    </xf>
    <xf numFmtId="1" fontId="111" fillId="0" borderId="25" xfId="0" applyNumberFormat="1" applyFont="1" applyBorder="1" applyAlignment="1">
      <alignment vertical="top"/>
    </xf>
    <xf numFmtId="0" fontId="92" fillId="0" borderId="25" xfId="0" applyFont="1" applyBorder="1" applyAlignment="1">
      <alignment vertical="top" wrapText="1"/>
    </xf>
    <xf numFmtId="165" fontId="45" fillId="2" borderId="0" xfId="0" applyNumberFormat="1" applyFont="1" applyFill="1"/>
    <xf numFmtId="165" fontId="45" fillId="2" borderId="0" xfId="0" applyNumberFormat="1" applyFont="1" applyFill="1" applyAlignment="1">
      <alignment vertical="center"/>
    </xf>
    <xf numFmtId="3" fontId="45" fillId="2" borderId="0" xfId="0" applyNumberFormat="1" applyFont="1" applyFill="1" applyAlignment="1">
      <alignment vertical="top" wrapText="1"/>
    </xf>
    <xf numFmtId="165" fontId="45" fillId="2" borderId="0" xfId="0" applyNumberFormat="1" applyFont="1" applyFill="1" applyAlignment="1">
      <alignment vertical="top" wrapText="1"/>
    </xf>
    <xf numFmtId="3" fontId="45" fillId="2" borderId="0" xfId="0" applyNumberFormat="1" applyFont="1" applyFill="1"/>
    <xf numFmtId="3" fontId="45" fillId="2" borderId="0" xfId="0" applyNumberFormat="1" applyFont="1" applyFill="1" applyAlignment="1">
      <alignment vertical="top"/>
    </xf>
    <xf numFmtId="0" fontId="108" fillId="2" borderId="25" xfId="0" applyFont="1" applyFill="1" applyBorder="1" applyAlignment="1">
      <alignment horizontal="left" wrapText="1"/>
    </xf>
    <xf numFmtId="165" fontId="45" fillId="2" borderId="25" xfId="0" applyNumberFormat="1" applyFont="1" applyFill="1" applyBorder="1" applyAlignment="1">
      <alignment vertical="center"/>
    </xf>
    <xf numFmtId="0" fontId="45" fillId="2" borderId="6" xfId="0" applyFont="1" applyFill="1" applyBorder="1" applyAlignment="1">
      <alignment horizontal="left" vertical="center"/>
    </xf>
    <xf numFmtId="165" fontId="45" fillId="2" borderId="6" xfId="0" applyNumberFormat="1" applyFont="1" applyFill="1" applyBorder="1" applyAlignment="1">
      <alignment vertical="center"/>
    </xf>
    <xf numFmtId="3" fontId="45" fillId="2" borderId="30" xfId="0" applyNumberFormat="1" applyFont="1" applyFill="1" applyBorder="1"/>
    <xf numFmtId="3" fontId="45" fillId="2" borderId="30" xfId="0" applyNumberFormat="1" applyFont="1" applyFill="1" applyBorder="1" applyAlignment="1">
      <alignment vertical="top"/>
    </xf>
    <xf numFmtId="165" fontId="45" fillId="2" borderId="33" xfId="0" applyNumberFormat="1" applyFont="1" applyFill="1" applyBorder="1"/>
    <xf numFmtId="165" fontId="45" fillId="2" borderId="33" xfId="0" applyNumberFormat="1" applyFont="1" applyFill="1" applyBorder="1" applyAlignment="1">
      <alignment vertical="center"/>
    </xf>
    <xf numFmtId="165" fontId="45" fillId="2" borderId="33" xfId="0" applyNumberFormat="1" applyFont="1" applyFill="1" applyBorder="1" applyAlignment="1">
      <alignment vertical="top" wrapText="1"/>
    </xf>
    <xf numFmtId="165" fontId="45" fillId="2" borderId="32" xfId="0" applyNumberFormat="1" applyFont="1" applyFill="1" applyBorder="1" applyAlignment="1">
      <alignment vertical="center"/>
    </xf>
    <xf numFmtId="165" fontId="45" fillId="2" borderId="34" xfId="0" applyNumberFormat="1" applyFont="1" applyFill="1" applyBorder="1" applyAlignment="1">
      <alignment vertical="center"/>
    </xf>
    <xf numFmtId="0" fontId="108" fillId="2" borderId="0" xfId="0" applyFont="1" applyFill="1" applyAlignment="1">
      <alignment horizontal="right" wrapText="1"/>
    </xf>
    <xf numFmtId="0" fontId="119" fillId="2" borderId="32" xfId="0" applyFont="1" applyFill="1" applyBorder="1" applyAlignment="1">
      <alignment vertical="center"/>
    </xf>
    <xf numFmtId="0" fontId="45" fillId="0" borderId="0" xfId="0" applyFont="1" applyAlignment="1">
      <alignment horizontal="left"/>
    </xf>
    <xf numFmtId="0" fontId="45" fillId="0" borderId="25" xfId="0" applyFont="1" applyBorder="1" applyAlignment="1">
      <alignment horizontal="left" wrapText="1"/>
    </xf>
    <xf numFmtId="0" fontId="9" fillId="0" borderId="25" xfId="0" applyFont="1" applyBorder="1"/>
    <xf numFmtId="3" fontId="45" fillId="0" borderId="25" xfId="0" applyNumberFormat="1" applyFont="1" applyBorder="1" applyAlignment="1">
      <alignment horizontal="right"/>
    </xf>
    <xf numFmtId="3" fontId="45" fillId="0" borderId="28" xfId="0" applyNumberFormat="1" applyFont="1" applyBorder="1"/>
    <xf numFmtId="3" fontId="45" fillId="0" borderId="26" xfId="0" applyNumberFormat="1" applyFont="1" applyBorder="1"/>
    <xf numFmtId="3" fontId="45" fillId="0" borderId="30" xfId="0" applyNumberFormat="1" applyFont="1" applyBorder="1" applyAlignment="1">
      <alignment horizontal="right"/>
    </xf>
    <xf numFmtId="3" fontId="45" fillId="0" borderId="29" xfId="0" applyNumberFormat="1" applyFont="1" applyBorder="1" applyAlignment="1">
      <alignment horizontal="right"/>
    </xf>
    <xf numFmtId="0" fontId="120" fillId="0" borderId="30" xfId="0" applyFont="1" applyBorder="1"/>
    <xf numFmtId="3" fontId="117" fillId="0" borderId="30" xfId="0" applyNumberFormat="1" applyFont="1" applyBorder="1" applyAlignment="1">
      <alignment horizontal="right"/>
    </xf>
    <xf numFmtId="0" fontId="117" fillId="0" borderId="30" xfId="0" applyFont="1" applyBorder="1" applyAlignment="1">
      <alignment horizontal="right"/>
    </xf>
    <xf numFmtId="0" fontId="120" fillId="0" borderId="33" xfId="0" applyFont="1" applyBorder="1"/>
    <xf numFmtId="0" fontId="9" fillId="0" borderId="32" xfId="0" applyFont="1" applyBorder="1"/>
    <xf numFmtId="0" fontId="126" fillId="0" borderId="30" xfId="0" applyFont="1" applyBorder="1" applyAlignment="1">
      <alignment horizontal="left" vertical="top"/>
    </xf>
    <xf numFmtId="0" fontId="108" fillId="2" borderId="0" xfId="0" applyFont="1" applyFill="1" applyAlignment="1">
      <alignment horizontal="left" vertical="center"/>
    </xf>
    <xf numFmtId="1" fontId="92" fillId="0" borderId="0" xfId="0" applyNumberFormat="1" applyFont="1" applyAlignment="1">
      <alignment vertical="center" wrapText="1"/>
    </xf>
    <xf numFmtId="1" fontId="92" fillId="0" borderId="0" xfId="0" applyNumberFormat="1" applyFont="1" applyAlignment="1">
      <alignment horizontal="left" vertical="center" wrapText="1"/>
    </xf>
    <xf numFmtId="0" fontId="92" fillId="0" borderId="0" xfId="0" applyFont="1" applyAlignment="1">
      <alignment vertical="center" wrapText="1"/>
    </xf>
    <xf numFmtId="1" fontId="9" fillId="0" borderId="0" xfId="0" applyNumberFormat="1" applyFont="1" applyAlignment="1">
      <alignment vertical="center" wrapText="1"/>
    </xf>
    <xf numFmtId="1" fontId="108" fillId="2" borderId="0" xfId="0" applyNumberFormat="1" applyFont="1" applyFill="1" applyAlignment="1">
      <alignment horizontal="right" vertical="center" wrapText="1"/>
    </xf>
    <xf numFmtId="0" fontId="108" fillId="2" borderId="0" xfId="0" applyFont="1" applyFill="1" applyAlignment="1">
      <alignment horizontal="left" wrapText="1"/>
    </xf>
    <xf numFmtId="0" fontId="45" fillId="2" borderId="0" xfId="0" applyFont="1" applyFill="1" applyAlignment="1">
      <alignment wrapText="1"/>
    </xf>
    <xf numFmtId="164" fontId="45" fillId="2" borderId="0" xfId="1" applyNumberFormat="1" applyFont="1" applyFill="1" applyBorder="1" applyAlignment="1">
      <alignment horizontal="right" vertical="center"/>
    </xf>
    <xf numFmtId="3" fontId="45" fillId="2" borderId="26" xfId="0" applyNumberFormat="1" applyFont="1" applyFill="1" applyBorder="1" applyAlignment="1">
      <alignment horizontal="right" vertical="center"/>
    </xf>
    <xf numFmtId="164" fontId="45" fillId="2" borderId="26" xfId="1" applyNumberFormat="1" applyFont="1" applyFill="1" applyBorder="1" applyAlignment="1">
      <alignment horizontal="right" vertical="center"/>
    </xf>
    <xf numFmtId="3" fontId="45" fillId="2" borderId="25" xfId="0" applyNumberFormat="1" applyFont="1" applyFill="1" applyBorder="1" applyAlignment="1">
      <alignment horizontal="right" vertical="center"/>
    </xf>
    <xf numFmtId="164" fontId="45" fillId="2" borderId="25" xfId="1" applyNumberFormat="1" applyFont="1" applyFill="1" applyBorder="1" applyAlignment="1">
      <alignment horizontal="right" vertical="center"/>
    </xf>
    <xf numFmtId="3" fontId="45" fillId="2" borderId="28" xfId="0" applyNumberFormat="1" applyFont="1" applyFill="1" applyBorder="1" applyAlignment="1">
      <alignment horizontal="right" vertical="center"/>
    </xf>
    <xf numFmtId="3" fontId="45" fillId="2" borderId="30" xfId="0" applyNumberFormat="1" applyFont="1" applyFill="1" applyBorder="1" applyAlignment="1">
      <alignment horizontal="right" vertical="center"/>
    </xf>
    <xf numFmtId="3" fontId="45" fillId="2" borderId="29" xfId="0" applyNumberFormat="1" applyFont="1" applyFill="1" applyBorder="1" applyAlignment="1">
      <alignment horizontal="right" vertical="center"/>
    </xf>
    <xf numFmtId="1" fontId="92" fillId="0" borderId="25" xfId="0" applyNumberFormat="1" applyFont="1" applyBorder="1" applyAlignment="1">
      <alignment vertical="center" wrapText="1"/>
    </xf>
    <xf numFmtId="1" fontId="92" fillId="0" borderId="25" xfId="0" applyNumberFormat="1" applyFont="1" applyBorder="1" applyAlignment="1">
      <alignment horizontal="left" vertical="center" wrapText="1"/>
    </xf>
    <xf numFmtId="0" fontId="92" fillId="0" borderId="25" xfId="0" applyFont="1" applyBorder="1" applyAlignment="1">
      <alignment vertical="center" wrapText="1"/>
    </xf>
    <xf numFmtId="0" fontId="108" fillId="2" borderId="25" xfId="0" applyFont="1" applyFill="1" applyBorder="1" applyAlignment="1">
      <alignment horizontal="left" vertical="center"/>
    </xf>
    <xf numFmtId="3" fontId="108" fillId="2" borderId="25" xfId="0" applyNumberFormat="1" applyFont="1" applyFill="1" applyBorder="1" applyAlignment="1">
      <alignment horizontal="right" vertical="center"/>
    </xf>
    <xf numFmtId="164" fontId="108" fillId="2" borderId="25" xfId="1" applyNumberFormat="1" applyFont="1" applyFill="1" applyBorder="1" applyAlignment="1">
      <alignment horizontal="right" vertical="center"/>
    </xf>
    <xf numFmtId="3" fontId="108" fillId="2" borderId="29" xfId="0" applyNumberFormat="1" applyFont="1" applyFill="1" applyBorder="1" applyAlignment="1">
      <alignment horizontal="right" vertical="center"/>
    </xf>
    <xf numFmtId="0" fontId="108" fillId="2" borderId="25" xfId="0" applyFont="1" applyFill="1" applyBorder="1" applyAlignment="1">
      <alignment vertical="top" wrapText="1"/>
    </xf>
    <xf numFmtId="0" fontId="108" fillId="2" borderId="25" xfId="0" applyFont="1" applyFill="1" applyBorder="1" applyAlignment="1">
      <alignment horizontal="left" vertical="top" wrapText="1"/>
    </xf>
    <xf numFmtId="165" fontId="114" fillId="2" borderId="0" xfId="1" applyNumberFormat="1" applyFont="1" applyFill="1" applyBorder="1" applyAlignment="1">
      <alignment horizontal="right" vertical="center"/>
    </xf>
    <xf numFmtId="165" fontId="114" fillId="2" borderId="0" xfId="0" applyNumberFormat="1" applyFont="1" applyFill="1" applyAlignment="1">
      <alignment horizontal="right" vertical="center"/>
    </xf>
    <xf numFmtId="165" fontId="45" fillId="2" borderId="0" xfId="1" applyNumberFormat="1" applyFont="1" applyFill="1" applyBorder="1" applyAlignment="1">
      <alignment horizontal="right" vertical="center"/>
    </xf>
    <xf numFmtId="165" fontId="45" fillId="2" borderId="0" xfId="0" applyNumberFormat="1" applyFont="1" applyFill="1" applyAlignment="1">
      <alignment horizontal="right" vertical="center"/>
    </xf>
    <xf numFmtId="165" fontId="45" fillId="2" borderId="25" xfId="1" applyNumberFormat="1" applyFont="1" applyFill="1" applyBorder="1" applyAlignment="1">
      <alignment horizontal="right" vertical="center"/>
    </xf>
    <xf numFmtId="165" fontId="45" fillId="2" borderId="25" xfId="0" applyNumberFormat="1" applyFont="1" applyFill="1" applyBorder="1" applyAlignment="1">
      <alignment horizontal="right" vertical="center"/>
    </xf>
    <xf numFmtId="165" fontId="114" fillId="2" borderId="30" xfId="1" applyNumberFormat="1" applyFont="1" applyFill="1" applyBorder="1" applyAlignment="1">
      <alignment horizontal="right" vertical="center"/>
    </xf>
    <xf numFmtId="165" fontId="45" fillId="2" borderId="29" xfId="1" applyNumberFormat="1" applyFont="1" applyFill="1" applyBorder="1" applyAlignment="1">
      <alignment horizontal="right" vertical="center"/>
    </xf>
    <xf numFmtId="164" fontId="45" fillId="2" borderId="33" xfId="1" applyNumberFormat="1" applyFont="1" applyFill="1" applyBorder="1" applyAlignment="1">
      <alignment horizontal="right" vertical="center"/>
    </xf>
    <xf numFmtId="164" fontId="45" fillId="2" borderId="32" xfId="1" applyNumberFormat="1" applyFont="1" applyFill="1" applyBorder="1" applyAlignment="1">
      <alignment horizontal="right" vertical="center"/>
    </xf>
    <xf numFmtId="3" fontId="45" fillId="2" borderId="30" xfId="2" applyNumberFormat="1" applyFont="1" applyFill="1" applyBorder="1" applyAlignment="1">
      <alignment vertical="center"/>
    </xf>
    <xf numFmtId="3" fontId="45" fillId="2" borderId="29" xfId="2" applyNumberFormat="1" applyFont="1" applyFill="1" applyBorder="1" applyAlignment="1">
      <alignment vertical="center"/>
    </xf>
    <xf numFmtId="0" fontId="108" fillId="2" borderId="26" xfId="2" applyFont="1" applyFill="1" applyBorder="1" applyAlignment="1">
      <alignment horizontal="left" vertical="center" wrapText="1"/>
    </xf>
    <xf numFmtId="0" fontId="45" fillId="2" borderId="32" xfId="2" applyFont="1" applyFill="1" applyBorder="1" applyAlignment="1">
      <alignment horizontal="left"/>
    </xf>
    <xf numFmtId="0" fontId="108" fillId="2" borderId="29" xfId="2" applyFont="1" applyFill="1" applyBorder="1" applyAlignment="1">
      <alignment horizontal="right" textRotation="90" wrapText="1"/>
    </xf>
    <xf numFmtId="0" fontId="108" fillId="2" borderId="32" xfId="2" applyFont="1" applyFill="1" applyBorder="1" applyAlignment="1">
      <alignment horizontal="right" textRotation="90" wrapText="1"/>
    </xf>
    <xf numFmtId="0" fontId="108" fillId="2" borderId="26" xfId="0" applyFont="1" applyFill="1" applyBorder="1" applyAlignment="1">
      <alignment horizontal="left" vertical="top" wrapText="1"/>
    </xf>
    <xf numFmtId="0" fontId="108" fillId="2" borderId="28" xfId="0" applyFont="1" applyFill="1" applyBorder="1" applyAlignment="1">
      <alignment horizontal="left" vertical="top" wrapText="1"/>
    </xf>
    <xf numFmtId="0" fontId="108" fillId="2" borderId="26" xfId="0" applyFont="1" applyFill="1" applyBorder="1" applyAlignment="1">
      <alignment vertical="center" wrapText="1"/>
    </xf>
    <xf numFmtId="0" fontId="108" fillId="2" borderId="29" xfId="0" applyFont="1" applyFill="1" applyBorder="1" applyAlignment="1">
      <alignment vertical="top" wrapText="1"/>
    </xf>
    <xf numFmtId="164" fontId="109" fillId="2" borderId="0" xfId="1" applyNumberFormat="1" applyFont="1" applyFill="1" applyBorder="1" applyAlignment="1">
      <alignment horizontal="right" vertical="center"/>
    </xf>
    <xf numFmtId="0" fontId="108" fillId="2" borderId="30" xfId="0" applyFont="1" applyFill="1" applyBorder="1" applyAlignment="1">
      <alignment horizontal="right"/>
    </xf>
    <xf numFmtId="0" fontId="108" fillId="2" borderId="0" xfId="0" applyFont="1" applyFill="1" applyAlignment="1">
      <alignment horizontal="right"/>
    </xf>
    <xf numFmtId="0" fontId="134" fillId="2" borderId="30" xfId="0" applyFont="1" applyFill="1" applyBorder="1" applyAlignment="1">
      <alignment horizontal="right" wrapText="1"/>
    </xf>
    <xf numFmtId="0" fontId="134" fillId="2" borderId="0" xfId="0" applyFont="1" applyFill="1" applyAlignment="1">
      <alignment horizontal="right" wrapText="1"/>
    </xf>
    <xf numFmtId="0" fontId="108" fillId="2" borderId="25" xfId="0" applyFont="1" applyFill="1" applyBorder="1" applyAlignment="1">
      <alignment horizontal="left" vertical="center" wrapText="1"/>
    </xf>
    <xf numFmtId="0" fontId="134" fillId="2" borderId="29" xfId="0" applyFont="1" applyFill="1" applyBorder="1" applyAlignment="1">
      <alignment horizontal="right" wrapText="1"/>
    </xf>
    <xf numFmtId="0" fontId="134" fillId="2" borderId="25" xfId="0" applyFont="1" applyFill="1" applyBorder="1" applyAlignment="1">
      <alignment horizontal="right" wrapText="1"/>
    </xf>
    <xf numFmtId="0" fontId="92" fillId="2" borderId="0" xfId="0" applyFont="1" applyFill="1" applyAlignment="1">
      <alignment horizontal="left" wrapText="1"/>
    </xf>
    <xf numFmtId="1" fontId="108" fillId="2" borderId="26" xfId="0" applyNumberFormat="1" applyFont="1" applyFill="1" applyBorder="1" applyAlignment="1">
      <alignment horizontal="left" vertical="center" wrapText="1"/>
    </xf>
    <xf numFmtId="0" fontId="45" fillId="0" borderId="25" xfId="0" applyFont="1" applyBorder="1"/>
    <xf numFmtId="0" fontId="108" fillId="2" borderId="25" xfId="0" applyFont="1" applyFill="1" applyBorder="1" applyAlignment="1">
      <alignment vertical="top"/>
    </xf>
    <xf numFmtId="0" fontId="108" fillId="2" borderId="25" xfId="0" applyFont="1" applyFill="1" applyBorder="1" applyAlignment="1">
      <alignment horizontal="center"/>
    </xf>
    <xf numFmtId="0" fontId="45" fillId="2" borderId="6" xfId="0" applyFont="1" applyFill="1" applyBorder="1" applyAlignment="1">
      <alignment vertical="center"/>
    </xf>
    <xf numFmtId="1" fontId="45" fillId="2" borderId="6" xfId="0" applyNumberFormat="1" applyFont="1" applyFill="1" applyBorder="1" applyAlignment="1">
      <alignment vertical="center" wrapText="1"/>
    </xf>
    <xf numFmtId="0" fontId="45" fillId="2" borderId="6" xfId="0" applyFont="1" applyFill="1" applyBorder="1" applyAlignment="1">
      <alignment horizontal="right" vertical="center"/>
    </xf>
    <xf numFmtId="3" fontId="45" fillId="2" borderId="6" xfId="0" applyNumberFormat="1" applyFont="1" applyFill="1" applyBorder="1" applyAlignment="1">
      <alignment horizontal="right" vertical="center"/>
    </xf>
    <xf numFmtId="164" fontId="45" fillId="2" borderId="6" xfId="1" applyNumberFormat="1" applyFont="1" applyFill="1" applyBorder="1" applyAlignment="1">
      <alignment horizontal="right" vertical="center"/>
    </xf>
    <xf numFmtId="0" fontId="108" fillId="2" borderId="6" xfId="0" applyFont="1" applyFill="1" applyBorder="1" applyAlignment="1">
      <alignment vertical="center" wrapText="1"/>
    </xf>
    <xf numFmtId="0" fontId="108" fillId="2" borderId="30" xfId="0" applyFont="1" applyFill="1" applyBorder="1" applyAlignment="1">
      <alignment vertical="top" wrapText="1"/>
    </xf>
    <xf numFmtId="0" fontId="128" fillId="0" borderId="30" xfId="0" applyFont="1" applyBorder="1"/>
    <xf numFmtId="0" fontId="108" fillId="2" borderId="25" xfId="0" applyFont="1" applyFill="1" applyBorder="1" applyAlignment="1">
      <alignment horizontal="center" vertical="center" wrapText="1"/>
    </xf>
    <xf numFmtId="164" fontId="45" fillId="2" borderId="0" xfId="0" applyNumberFormat="1" applyFont="1" applyFill="1" applyAlignment="1">
      <alignment vertical="center"/>
    </xf>
    <xf numFmtId="0" fontId="45" fillId="2" borderId="25" xfId="0" applyFont="1" applyFill="1" applyBorder="1" applyAlignment="1">
      <alignment vertical="center"/>
    </xf>
    <xf numFmtId="0" fontId="108" fillId="2" borderId="0" xfId="0" applyFont="1" applyFill="1" applyAlignment="1">
      <alignment horizontal="right" textRotation="90" wrapText="1"/>
    </xf>
    <xf numFmtId="0" fontId="108" fillId="2" borderId="25" xfId="2" applyFont="1" applyFill="1" applyBorder="1" applyAlignment="1">
      <alignment horizontal="center" textRotation="90" wrapText="1"/>
    </xf>
    <xf numFmtId="0" fontId="106" fillId="0" borderId="0" xfId="2" quotePrefix="1" applyFont="1" applyAlignment="1">
      <alignment horizontal="left"/>
    </xf>
    <xf numFmtId="0" fontId="106" fillId="0" borderId="0" xfId="2" applyFont="1" applyAlignment="1">
      <alignment horizontal="left"/>
    </xf>
    <xf numFmtId="0" fontId="136" fillId="0" borderId="0" xfId="2" applyFont="1"/>
    <xf numFmtId="0" fontId="115" fillId="0" borderId="0" xfId="2" applyFont="1" applyAlignment="1">
      <alignment wrapText="1"/>
    </xf>
    <xf numFmtId="165" fontId="115" fillId="0" borderId="0" xfId="2" applyNumberFormat="1" applyFont="1"/>
    <xf numFmtId="0" fontId="108" fillId="2" borderId="0" xfId="0" applyFont="1" applyFill="1" applyAlignment="1">
      <alignment horizontal="left" vertical="top" wrapText="1"/>
    </xf>
    <xf numFmtId="165" fontId="45" fillId="2" borderId="31" xfId="20" applyNumberFormat="1" applyFont="1" applyFill="1" applyBorder="1" applyAlignment="1">
      <alignment horizontal="right" vertical="center"/>
    </xf>
    <xf numFmtId="0" fontId="115" fillId="0" borderId="0" xfId="2" applyFont="1"/>
    <xf numFmtId="165" fontId="45" fillId="2" borderId="26" xfId="20" applyNumberFormat="1" applyFont="1" applyFill="1" applyBorder="1" applyAlignment="1">
      <alignment horizontal="right" vertical="center"/>
    </xf>
    <xf numFmtId="165" fontId="121" fillId="0" borderId="0" xfId="0" applyNumberFormat="1" applyFont="1"/>
    <xf numFmtId="182" fontId="45" fillId="0" borderId="0" xfId="2" applyNumberFormat="1" applyFont="1"/>
    <xf numFmtId="165" fontId="45" fillId="2" borderId="32" xfId="20" applyNumberFormat="1" applyFont="1" applyFill="1" applyBorder="1" applyAlignment="1">
      <alignment horizontal="right" vertical="center"/>
    </xf>
    <xf numFmtId="165" fontId="45" fillId="2" borderId="34" xfId="20" applyNumberFormat="1" applyFont="1" applyFill="1" applyBorder="1" applyAlignment="1">
      <alignment horizontal="right" vertical="center"/>
    </xf>
    <xf numFmtId="4" fontId="45" fillId="0" borderId="0" xfId="1" applyNumberFormat="1" applyFont="1" applyFill="1" applyBorder="1"/>
    <xf numFmtId="0" fontId="45" fillId="0" borderId="26" xfId="0" applyFont="1" applyBorder="1" applyAlignment="1">
      <alignment horizontal="left" vertical="center"/>
    </xf>
    <xf numFmtId="0" fontId="9" fillId="0" borderId="30" xfId="0" applyFont="1" applyBorder="1"/>
    <xf numFmtId="0" fontId="9" fillId="0" borderId="33" xfId="0" applyFont="1" applyBorder="1"/>
    <xf numFmtId="165" fontId="45" fillId="2" borderId="25" xfId="20" applyNumberFormat="1" applyFont="1" applyFill="1" applyBorder="1" applyAlignment="1">
      <alignment horizontal="right" vertical="center"/>
    </xf>
    <xf numFmtId="165" fontId="45" fillId="2" borderId="6" xfId="20" applyNumberFormat="1" applyFont="1" applyFill="1" applyBorder="1" applyAlignment="1">
      <alignment horizontal="right" vertical="center"/>
    </xf>
    <xf numFmtId="0" fontId="102" fillId="0" borderId="0" xfId="0" applyFont="1" applyAlignment="1">
      <alignment vertical="top" wrapText="1"/>
    </xf>
    <xf numFmtId="165" fontId="109" fillId="2" borderId="30" xfId="2" applyNumberFormat="1" applyFont="1" applyFill="1" applyBorder="1" applyAlignment="1">
      <alignment horizontal="right" vertical="center"/>
    </xf>
    <xf numFmtId="165" fontId="109" fillId="2" borderId="0" xfId="2" applyNumberFormat="1" applyFont="1" applyFill="1" applyAlignment="1">
      <alignment horizontal="right" vertical="center"/>
    </xf>
    <xf numFmtId="165" fontId="109" fillId="2" borderId="33" xfId="2" applyNumberFormat="1" applyFont="1" applyFill="1" applyBorder="1" applyAlignment="1">
      <alignment horizontal="right" vertical="center"/>
    </xf>
    <xf numFmtId="165" fontId="109" fillId="2" borderId="29" xfId="2" applyNumberFormat="1" applyFont="1" applyFill="1" applyBorder="1" applyAlignment="1">
      <alignment horizontal="right" vertical="center"/>
    </xf>
    <xf numFmtId="165" fontId="109" fillId="2" borderId="25" xfId="2" applyNumberFormat="1" applyFont="1" applyFill="1" applyBorder="1" applyAlignment="1">
      <alignment horizontal="right" vertical="center"/>
    </xf>
    <xf numFmtId="165" fontId="109" fillId="2" borderId="32" xfId="2" applyNumberFormat="1" applyFont="1" applyFill="1" applyBorder="1" applyAlignment="1">
      <alignment horizontal="right" vertical="center"/>
    </xf>
    <xf numFmtId="165" fontId="109" fillId="2" borderId="27" xfId="2" applyNumberFormat="1" applyFont="1" applyFill="1" applyBorder="1" applyAlignment="1">
      <alignment horizontal="right" vertical="center"/>
    </xf>
    <xf numFmtId="165" fontId="109" fillId="2" borderId="2" xfId="2" applyNumberFormat="1" applyFont="1" applyFill="1" applyBorder="1" applyAlignment="1">
      <alignment horizontal="right" vertical="center"/>
    </xf>
    <xf numFmtId="165" fontId="109" fillId="2" borderId="34" xfId="2" applyNumberFormat="1" applyFont="1" applyFill="1" applyBorder="1" applyAlignment="1">
      <alignment horizontal="right" vertical="center"/>
    </xf>
    <xf numFmtId="165" fontId="109" fillId="2" borderId="30" xfId="20" applyNumberFormat="1" applyFont="1" applyFill="1" applyBorder="1" applyAlignment="1">
      <alignment horizontal="right" vertical="center"/>
    </xf>
    <xf numFmtId="165" fontId="109" fillId="2" borderId="0" xfId="20" applyNumberFormat="1" applyFont="1" applyFill="1" applyAlignment="1">
      <alignment horizontal="right" vertical="center"/>
    </xf>
    <xf numFmtId="164" fontId="109" fillId="2" borderId="0" xfId="1" applyNumberFormat="1" applyFont="1" applyFill="1" applyBorder="1" applyAlignment="1">
      <alignment vertical="center"/>
    </xf>
    <xf numFmtId="165" fontId="109" fillId="2" borderId="29" xfId="20" applyNumberFormat="1" applyFont="1" applyFill="1" applyBorder="1" applyAlignment="1">
      <alignment horizontal="right" vertical="center"/>
    </xf>
    <xf numFmtId="165" fontId="109" fillId="2" borderId="25" xfId="20" applyNumberFormat="1" applyFont="1" applyFill="1" applyBorder="1" applyAlignment="1">
      <alignment horizontal="right" vertical="center"/>
    </xf>
    <xf numFmtId="164" fontId="109" fillId="2" borderId="25" xfId="1" applyNumberFormat="1" applyFont="1" applyFill="1" applyBorder="1" applyAlignment="1">
      <alignment vertical="center"/>
    </xf>
    <xf numFmtId="165" fontId="109" fillId="2" borderId="27" xfId="20" applyNumberFormat="1" applyFont="1" applyFill="1" applyBorder="1" applyAlignment="1">
      <alignment horizontal="right" vertical="center"/>
    </xf>
    <xf numFmtId="165" fontId="109" fillId="2" borderId="6" xfId="20" applyNumberFormat="1" applyFont="1" applyFill="1" applyBorder="1" applyAlignment="1">
      <alignment horizontal="right" vertical="center"/>
    </xf>
    <xf numFmtId="164" fontId="109" fillId="2" borderId="6" xfId="1" applyNumberFormat="1" applyFont="1" applyFill="1" applyBorder="1" applyAlignment="1">
      <alignment vertical="center"/>
    </xf>
    <xf numFmtId="165" fontId="109" fillId="2" borderId="33" xfId="20" applyNumberFormat="1" applyFont="1" applyFill="1" applyBorder="1" applyAlignment="1">
      <alignment horizontal="right" vertical="center"/>
    </xf>
    <xf numFmtId="165" fontId="109" fillId="2" borderId="32" xfId="20" applyNumberFormat="1" applyFont="1" applyFill="1" applyBorder="1" applyAlignment="1">
      <alignment horizontal="right" vertical="center"/>
    </xf>
    <xf numFmtId="165" fontId="109" fillId="2" borderId="34" xfId="20" applyNumberFormat="1" applyFont="1" applyFill="1" applyBorder="1" applyAlignment="1">
      <alignment horizontal="right" vertical="center"/>
    </xf>
    <xf numFmtId="3" fontId="109" fillId="2" borderId="30" xfId="2" applyNumberFormat="1" applyFont="1" applyFill="1" applyBorder="1" applyAlignment="1">
      <alignment horizontal="right" vertical="center"/>
    </xf>
    <xf numFmtId="3" fontId="109" fillId="2" borderId="0" xfId="2" applyNumberFormat="1" applyFont="1" applyFill="1" applyAlignment="1">
      <alignment horizontal="right" vertical="center"/>
    </xf>
    <xf numFmtId="3" fontId="109" fillId="2" borderId="33" xfId="2" applyNumberFormat="1" applyFont="1" applyFill="1" applyBorder="1" applyAlignment="1">
      <alignment horizontal="right" vertical="center"/>
    </xf>
    <xf numFmtId="3" fontId="109" fillId="2" borderId="29" xfId="2" applyNumberFormat="1" applyFont="1" applyFill="1" applyBorder="1" applyAlignment="1">
      <alignment horizontal="right" vertical="center"/>
    </xf>
    <xf numFmtId="3" fontId="109" fillId="2" borderId="25" xfId="2" applyNumberFormat="1" applyFont="1" applyFill="1" applyBorder="1" applyAlignment="1">
      <alignment horizontal="right" vertical="center"/>
    </xf>
    <xf numFmtId="3" fontId="109" fillId="2" borderId="32" xfId="2" applyNumberFormat="1" applyFont="1" applyFill="1" applyBorder="1" applyAlignment="1">
      <alignment horizontal="right" vertical="center"/>
    </xf>
    <xf numFmtId="3" fontId="109" fillId="2" borderId="27" xfId="2" applyNumberFormat="1" applyFont="1" applyFill="1" applyBorder="1" applyAlignment="1">
      <alignment horizontal="right" vertical="center"/>
    </xf>
    <xf numFmtId="3" fontId="109" fillId="2" borderId="6" xfId="2" applyNumberFormat="1" applyFont="1" applyFill="1" applyBorder="1" applyAlignment="1">
      <alignment horizontal="right" vertical="center"/>
    </xf>
    <xf numFmtId="3" fontId="109" fillId="2" borderId="34" xfId="2" applyNumberFormat="1" applyFont="1" applyFill="1" applyBorder="1" applyAlignment="1">
      <alignment horizontal="right" vertical="center"/>
    </xf>
    <xf numFmtId="165" fontId="123" fillId="0" borderId="0" xfId="0" applyNumberFormat="1" applyFont="1"/>
    <xf numFmtId="3" fontId="45" fillId="0" borderId="31" xfId="0" applyNumberFormat="1" applyFont="1" applyBorder="1" applyAlignment="1">
      <alignment horizontal="right"/>
    </xf>
    <xf numFmtId="165" fontId="45" fillId="0" borderId="33" xfId="0" applyNumberFormat="1" applyFont="1" applyBorder="1" applyAlignment="1">
      <alignment horizontal="right"/>
    </xf>
    <xf numFmtId="165" fontId="45" fillId="0" borderId="32" xfId="0" applyNumberFormat="1" applyFont="1" applyBorder="1" applyAlignment="1">
      <alignment horizontal="right"/>
    </xf>
    <xf numFmtId="3" fontId="45" fillId="0" borderId="26" xfId="0" applyNumberFormat="1" applyFont="1" applyBorder="1" applyAlignment="1">
      <alignment horizontal="right"/>
    </xf>
    <xf numFmtId="165" fontId="45" fillId="0" borderId="0" xfId="0" applyNumberFormat="1" applyFont="1" applyAlignment="1">
      <alignment horizontal="right"/>
    </xf>
    <xf numFmtId="165" fontId="45" fillId="0" borderId="25" xfId="0" applyNumberFormat="1" applyFont="1" applyBorder="1" applyAlignment="1">
      <alignment horizontal="right"/>
    </xf>
    <xf numFmtId="0" fontId="129" fillId="0" borderId="0" xfId="1535" applyFont="1" applyAlignment="1">
      <alignment vertical="center" wrapText="1"/>
    </xf>
    <xf numFmtId="0" fontId="130" fillId="0" borderId="0" xfId="1535" applyFont="1" applyAlignment="1">
      <alignment vertical="center" wrapText="1"/>
    </xf>
    <xf numFmtId="0" fontId="138" fillId="0" borderId="0" xfId="1540" applyFont="1" applyAlignment="1">
      <alignment horizontal="left" wrapText="1"/>
    </xf>
    <xf numFmtId="0" fontId="139" fillId="0" borderId="0" xfId="1535" applyFont="1" applyAlignment="1">
      <alignment horizontal="left"/>
    </xf>
    <xf numFmtId="0" fontId="140" fillId="0" borderId="0" xfId="1535" applyFont="1" applyAlignment="1">
      <alignment horizontal="left" wrapText="1"/>
    </xf>
    <xf numFmtId="0" fontId="32" fillId="0" borderId="0" xfId="1535" applyFont="1"/>
    <xf numFmtId="49" fontId="32" fillId="0" borderId="0" xfId="1535" applyNumberFormat="1" applyFont="1" applyAlignment="1">
      <alignment vertical="center"/>
    </xf>
    <xf numFmtId="49" fontId="33" fillId="0" borderId="0" xfId="1535" applyNumberFormat="1" applyFont="1" applyAlignment="1">
      <alignment vertical="center"/>
    </xf>
    <xf numFmtId="0" fontId="123" fillId="0" borderId="0" xfId="0" applyFont="1"/>
    <xf numFmtId="3" fontId="123" fillId="0" borderId="0" xfId="0" applyNumberFormat="1" applyFont="1"/>
    <xf numFmtId="0" fontId="96" fillId="0" borderId="0" xfId="0" applyFont="1" applyAlignment="1">
      <alignment horizontal="justify" vertical="top" wrapText="1"/>
    </xf>
    <xf numFmtId="0" fontId="54" fillId="2" borderId="0" xfId="2" applyFont="1" applyFill="1" applyAlignment="1">
      <alignment horizontal="justify" wrapText="1"/>
    </xf>
    <xf numFmtId="3" fontId="91" fillId="0" borderId="0" xfId="2" applyNumberFormat="1" applyFont="1" applyAlignment="1">
      <alignment horizontal="center"/>
    </xf>
    <xf numFmtId="0" fontId="106" fillId="0" borderId="25" xfId="2" applyFont="1" applyBorder="1" applyAlignment="1">
      <alignment horizontal="left"/>
    </xf>
    <xf numFmtId="0" fontId="91" fillId="0" borderId="0" xfId="0" applyFont="1" applyAlignment="1">
      <alignment horizontal="right"/>
    </xf>
    <xf numFmtId="0" fontId="106" fillId="0" borderId="0" xfId="2" applyFont="1" applyAlignment="1">
      <alignment horizontal="left"/>
    </xf>
    <xf numFmtId="0" fontId="54" fillId="2" borderId="0" xfId="2" applyFont="1" applyFill="1" applyAlignment="1">
      <alignment horizontal="justify" vertical="top" wrapText="1"/>
    </xf>
    <xf numFmtId="0" fontId="106" fillId="2" borderId="25" xfId="2" applyFont="1" applyFill="1" applyBorder="1" applyAlignment="1">
      <alignment horizontal="left" wrapText="1"/>
    </xf>
    <xf numFmtId="0" fontId="45" fillId="2" borderId="25" xfId="0" applyFont="1" applyFill="1" applyBorder="1" applyAlignment="1">
      <alignment horizontal="left" vertical="center"/>
    </xf>
    <xf numFmtId="0" fontId="108" fillId="2" borderId="26" xfId="0" applyFont="1" applyFill="1" applyBorder="1" applyAlignment="1">
      <alignment horizontal="center" vertical="center" textRotation="90" wrapText="1"/>
    </xf>
    <xf numFmtId="0" fontId="108" fillId="2" borderId="0" xfId="0" applyFont="1" applyFill="1" applyAlignment="1">
      <alignment horizontal="center" vertical="center" textRotation="90" wrapText="1"/>
    </xf>
    <xf numFmtId="0" fontId="108" fillId="2" borderId="25" xfId="0" applyFont="1" applyFill="1" applyBorder="1" applyAlignment="1">
      <alignment horizontal="center" vertical="center" textRotation="90" wrapText="1"/>
    </xf>
    <xf numFmtId="0" fontId="45" fillId="2" borderId="26" xfId="0" applyFont="1" applyFill="1" applyBorder="1" applyAlignment="1">
      <alignment horizontal="left" vertical="top" wrapText="1"/>
    </xf>
    <xf numFmtId="0" fontId="45" fillId="2" borderId="0" xfId="0" applyFont="1" applyFill="1" applyAlignment="1">
      <alignment horizontal="left" vertical="top" wrapText="1"/>
    </xf>
    <xf numFmtId="0" fontId="45" fillId="2" borderId="25" xfId="0" applyFont="1" applyFill="1" applyBorder="1" applyAlignment="1">
      <alignment horizontal="left" vertical="top" wrapText="1"/>
    </xf>
    <xf numFmtId="0" fontId="45" fillId="2" borderId="6" xfId="0" applyFont="1" applyFill="1" applyBorder="1" applyAlignment="1">
      <alignment horizontal="left" vertical="center" wrapText="1"/>
    </xf>
    <xf numFmtId="0" fontId="102" fillId="0" borderId="0" xfId="0" applyFont="1" applyAlignment="1">
      <alignment horizontal="justify" vertical="top" wrapText="1"/>
    </xf>
    <xf numFmtId="0" fontId="136" fillId="0" borderId="0" xfId="0" applyFont="1" applyAlignment="1">
      <alignment horizontal="left"/>
    </xf>
    <xf numFmtId="1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108" fillId="2" borderId="28" xfId="0" applyFont="1" applyFill="1" applyBorder="1" applyAlignment="1">
      <alignment horizontal="left" vertical="center"/>
    </xf>
    <xf numFmtId="0" fontId="108" fillId="2" borderId="26" xfId="0" applyFont="1" applyFill="1" applyBorder="1" applyAlignment="1">
      <alignment horizontal="left" vertical="center"/>
    </xf>
    <xf numFmtId="0" fontId="108" fillId="2" borderId="31" xfId="0" applyFont="1" applyFill="1" applyBorder="1" applyAlignment="1">
      <alignment horizontal="left" vertical="center"/>
    </xf>
    <xf numFmtId="0" fontId="45" fillId="2" borderId="0" xfId="0" applyFont="1" applyFill="1" applyAlignment="1">
      <alignment horizontal="left" vertical="top"/>
    </xf>
    <xf numFmtId="0" fontId="45" fillId="2" borderId="25" xfId="0" applyFont="1" applyFill="1" applyBorder="1" applyAlignment="1">
      <alignment horizontal="left" vertical="top"/>
    </xf>
    <xf numFmtId="0" fontId="45" fillId="2" borderId="26" xfId="0" applyFont="1" applyFill="1" applyBorder="1" applyAlignment="1">
      <alignment horizontal="left" vertical="top"/>
    </xf>
    <xf numFmtId="0" fontId="108" fillId="2" borderId="27" xfId="2" applyFont="1" applyFill="1" applyBorder="1" applyAlignment="1">
      <alignment horizontal="left" vertical="top" wrapText="1"/>
    </xf>
    <xf numFmtId="0" fontId="108" fillId="2" borderId="6" xfId="2" applyFont="1" applyFill="1" applyBorder="1" applyAlignment="1">
      <alignment horizontal="left" vertical="top" wrapText="1"/>
    </xf>
    <xf numFmtId="0" fontId="104" fillId="0" borderId="0" xfId="2" applyFont="1" applyAlignment="1">
      <alignment horizontal="left" wrapText="1"/>
    </xf>
    <xf numFmtId="1" fontId="92" fillId="0" borderId="0" xfId="2" applyNumberFormat="1" applyFont="1" applyAlignment="1">
      <alignment horizontal="center" vertical="center" wrapText="1"/>
    </xf>
    <xf numFmtId="0" fontId="92" fillId="0" borderId="0" xfId="2" applyFont="1" applyAlignment="1">
      <alignment horizontal="center" vertical="center" wrapText="1"/>
    </xf>
    <xf numFmtId="0" fontId="136" fillId="0" borderId="0" xfId="2" applyFont="1" applyAlignment="1">
      <alignment horizontal="left"/>
    </xf>
    <xf numFmtId="0" fontId="108" fillId="2" borderId="34" xfId="2" applyFont="1" applyFill="1" applyBorder="1" applyAlignment="1">
      <alignment horizontal="left" vertical="top" wrapText="1"/>
    </xf>
    <xf numFmtId="0" fontId="108" fillId="2" borderId="0" xfId="2" applyFont="1" applyFill="1" applyAlignment="1">
      <alignment horizontal="left" vertical="top" wrapText="1"/>
    </xf>
    <xf numFmtId="0" fontId="108" fillId="2" borderId="25" xfId="2" applyFont="1" applyFill="1" applyBorder="1" applyAlignment="1">
      <alignment horizontal="left" vertical="top" wrapText="1"/>
    </xf>
    <xf numFmtId="0" fontId="108" fillId="2" borderId="33" xfId="2" applyFont="1" applyFill="1" applyBorder="1" applyAlignment="1">
      <alignment horizontal="left" vertical="top" wrapText="1"/>
    </xf>
    <xf numFmtId="0" fontId="108" fillId="2" borderId="32" xfId="2" applyFont="1" applyFill="1" applyBorder="1" applyAlignment="1">
      <alignment horizontal="left" vertical="top" wrapText="1"/>
    </xf>
    <xf numFmtId="0" fontId="108" fillId="2" borderId="27" xfId="2" applyFont="1" applyFill="1" applyBorder="1" applyAlignment="1">
      <alignment horizontal="left" vertical="center" wrapText="1"/>
    </xf>
    <xf numFmtId="0" fontId="108" fillId="2" borderId="2" xfId="2" applyFont="1" applyFill="1" applyBorder="1" applyAlignment="1">
      <alignment horizontal="left" vertical="center" wrapText="1"/>
    </xf>
    <xf numFmtId="0" fontId="108" fillId="2" borderId="34" xfId="2" applyFont="1" applyFill="1" applyBorder="1" applyAlignment="1">
      <alignment horizontal="left" vertical="center" wrapText="1"/>
    </xf>
    <xf numFmtId="0" fontId="108" fillId="2" borderId="6" xfId="2" applyFont="1" applyFill="1" applyBorder="1" applyAlignment="1">
      <alignment horizontal="left" vertical="center" wrapText="1"/>
    </xf>
    <xf numFmtId="0" fontId="108" fillId="2" borderId="29" xfId="2" applyFont="1" applyFill="1" applyBorder="1" applyAlignment="1">
      <alignment horizontal="left" vertical="top" wrapText="1"/>
    </xf>
    <xf numFmtId="0" fontId="104" fillId="0" borderId="0" xfId="2" applyFont="1" applyAlignment="1">
      <alignment horizontal="left"/>
    </xf>
    <xf numFmtId="0" fontId="116" fillId="0" borderId="0" xfId="2" applyFont="1" applyAlignment="1">
      <alignment horizontal="right" vertical="center" wrapText="1"/>
    </xf>
    <xf numFmtId="1" fontId="45" fillId="0" borderId="0" xfId="2" applyNumberFormat="1" applyFont="1" applyAlignment="1">
      <alignment horizontal="center" vertical="center"/>
    </xf>
    <xf numFmtId="1" fontId="92" fillId="0" borderId="25" xfId="2" applyNumberFormat="1" applyFont="1" applyBorder="1" applyAlignment="1">
      <alignment horizontal="center" wrapText="1"/>
    </xf>
    <xf numFmtId="0" fontId="92" fillId="0" borderId="25" xfId="2" applyFont="1" applyBorder="1" applyAlignment="1">
      <alignment horizontal="center" wrapText="1"/>
    </xf>
    <xf numFmtId="1" fontId="108" fillId="2" borderId="26" xfId="2" applyNumberFormat="1" applyFont="1" applyFill="1" applyBorder="1" applyAlignment="1">
      <alignment horizontal="right" wrapText="1"/>
    </xf>
    <xf numFmtId="1" fontId="108" fillId="2" borderId="25" xfId="2" applyNumberFormat="1" applyFont="1" applyFill="1" applyBorder="1" applyAlignment="1">
      <alignment horizontal="right" wrapText="1"/>
    </xf>
    <xf numFmtId="0" fontId="126" fillId="0" borderId="28" xfId="0" applyFont="1" applyBorder="1" applyAlignment="1">
      <alignment horizontal="left"/>
    </xf>
    <xf numFmtId="0" fontId="126" fillId="0" borderId="26" xfId="0" applyFont="1" applyBorder="1" applyAlignment="1">
      <alignment horizontal="left"/>
    </xf>
    <xf numFmtId="0" fontId="126" fillId="0" borderId="31" xfId="0" applyFont="1" applyBorder="1" applyAlignment="1">
      <alignment horizontal="left"/>
    </xf>
    <xf numFmtId="0" fontId="136" fillId="0" borderId="0" xfId="0" applyFont="1" applyAlignment="1">
      <alignment horizontal="left" vertical="center" wrapText="1"/>
    </xf>
    <xf numFmtId="0" fontId="108" fillId="2" borderId="6" xfId="0" applyFont="1" applyFill="1" applyBorder="1" applyAlignment="1">
      <alignment horizontal="left" vertical="center"/>
    </xf>
    <xf numFmtId="0" fontId="108" fillId="2" borderId="27" xfId="0" applyFont="1" applyFill="1" applyBorder="1" applyAlignment="1">
      <alignment horizontal="left" vertical="center"/>
    </xf>
    <xf numFmtId="0" fontId="108" fillId="2" borderId="34" xfId="0" applyFont="1" applyFill="1" applyBorder="1" applyAlignment="1">
      <alignment horizontal="left" vertical="center"/>
    </xf>
    <xf numFmtId="0" fontId="108" fillId="2" borderId="29" xfId="0" applyFont="1" applyFill="1" applyBorder="1" applyAlignment="1">
      <alignment horizontal="right" wrapText="1"/>
    </xf>
    <xf numFmtId="0" fontId="108" fillId="2" borderId="25" xfId="0" applyFont="1" applyFill="1" applyBorder="1" applyAlignment="1">
      <alignment horizontal="right" wrapText="1"/>
    </xf>
    <xf numFmtId="0" fontId="104" fillId="0" borderId="0" xfId="0" applyFont="1" applyAlignment="1">
      <alignment horizontal="left"/>
    </xf>
    <xf numFmtId="1" fontId="104" fillId="0" borderId="0" xfId="0" applyNumberFormat="1" applyFont="1" applyAlignment="1">
      <alignment horizontal="left" vertical="top"/>
    </xf>
    <xf numFmtId="0" fontId="104" fillId="0" borderId="0" xfId="0" applyFont="1" applyAlignment="1">
      <alignment horizontal="left" vertical="top"/>
    </xf>
    <xf numFmtId="0" fontId="104" fillId="0" borderId="0" xfId="0" applyFont="1" applyAlignment="1">
      <alignment horizontal="left" vertical="center"/>
    </xf>
    <xf numFmtId="0" fontId="45" fillId="2" borderId="26" xfId="0" applyFont="1" applyFill="1" applyBorder="1" applyAlignment="1">
      <alignment vertical="top" wrapText="1"/>
    </xf>
    <xf numFmtId="0" fontId="45" fillId="2" borderId="0" xfId="0" applyFont="1" applyFill="1" applyAlignment="1">
      <alignment vertical="top" wrapText="1"/>
    </xf>
    <xf numFmtId="0" fontId="45" fillId="2" borderId="25" xfId="0" applyFont="1" applyFill="1" applyBorder="1" applyAlignment="1">
      <alignment vertical="top" wrapText="1"/>
    </xf>
    <xf numFmtId="1" fontId="45" fillId="2" borderId="26" xfId="0" applyNumberFormat="1" applyFont="1" applyFill="1" applyBorder="1" applyAlignment="1">
      <alignment vertical="top" wrapText="1"/>
    </xf>
    <xf numFmtId="0" fontId="104" fillId="0" borderId="0" xfId="0" applyFont="1" applyAlignment="1">
      <alignment horizontal="left" wrapText="1"/>
    </xf>
    <xf numFmtId="1" fontId="111" fillId="0" borderId="25" xfId="0" applyNumberFormat="1" applyFont="1" applyBorder="1" applyAlignment="1">
      <alignment horizontal="left" vertical="center"/>
    </xf>
    <xf numFmtId="0" fontId="108" fillId="2" borderId="30" xfId="0" applyFont="1" applyFill="1" applyBorder="1" applyAlignment="1">
      <alignment horizontal="left" vertical="top" wrapText="1"/>
    </xf>
    <xf numFmtId="0" fontId="108" fillId="2" borderId="0" xfId="0" applyFont="1" applyFill="1" applyAlignment="1">
      <alignment horizontal="left" vertical="top" wrapText="1"/>
    </xf>
    <xf numFmtId="0" fontId="108" fillId="2" borderId="0" xfId="0" applyFont="1" applyFill="1" applyAlignment="1">
      <alignment horizontal="center" vertical="top" wrapText="1"/>
    </xf>
    <xf numFmtId="0" fontId="108" fillId="2" borderId="0" xfId="0" applyFont="1" applyFill="1" applyAlignment="1">
      <alignment horizontal="right" wrapText="1"/>
    </xf>
    <xf numFmtId="1" fontId="108" fillId="2" borderId="28" xfId="0" applyNumberFormat="1" applyFont="1" applyFill="1" applyBorder="1" applyAlignment="1">
      <alignment horizontal="left" vertical="top"/>
    </xf>
    <xf numFmtId="1" fontId="108" fillId="2" borderId="26" xfId="0" applyNumberFormat="1" applyFont="1" applyFill="1" applyBorder="1" applyAlignment="1">
      <alignment horizontal="left" vertical="top"/>
    </xf>
    <xf numFmtId="1" fontId="108" fillId="2" borderId="29" xfId="0" applyNumberFormat="1" applyFont="1" applyFill="1" applyBorder="1" applyAlignment="1">
      <alignment horizontal="left" vertical="top"/>
    </xf>
    <xf numFmtId="1" fontId="108" fillId="2" borderId="25" xfId="0" applyNumberFormat="1" applyFont="1" applyFill="1" applyBorder="1" applyAlignment="1">
      <alignment horizontal="left" vertical="top"/>
    </xf>
    <xf numFmtId="0" fontId="108" fillId="2" borderId="28" xfId="0" applyFont="1" applyFill="1" applyBorder="1" applyAlignment="1">
      <alignment horizontal="left" vertical="top" wrapText="1"/>
    </xf>
    <xf numFmtId="0" fontId="108" fillId="2" borderId="29" xfId="0" applyFont="1" applyFill="1" applyBorder="1" applyAlignment="1">
      <alignment horizontal="left" vertical="top" wrapText="1"/>
    </xf>
    <xf numFmtId="0" fontId="108" fillId="2" borderId="26" xfId="0" applyFont="1" applyFill="1" applyBorder="1" applyAlignment="1">
      <alignment horizontal="left" vertical="top" wrapText="1"/>
    </xf>
    <xf numFmtId="0" fontId="108" fillId="2" borderId="25" xfId="0" applyFont="1" applyFill="1" applyBorder="1" applyAlignment="1">
      <alignment horizontal="left" vertical="top" wrapText="1"/>
    </xf>
    <xf numFmtId="0" fontId="108" fillId="2" borderId="31" xfId="0" applyFont="1" applyFill="1" applyBorder="1" applyAlignment="1">
      <alignment horizontal="left" vertical="top" wrapText="1"/>
    </xf>
    <xf numFmtId="0" fontId="108" fillId="2" borderId="32" xfId="0" applyFont="1" applyFill="1" applyBorder="1" applyAlignment="1">
      <alignment horizontal="left" vertical="top" wrapText="1"/>
    </xf>
    <xf numFmtId="1" fontId="45" fillId="2" borderId="26" xfId="0" applyNumberFormat="1" applyFont="1" applyFill="1" applyBorder="1" applyAlignment="1">
      <alignment horizontal="left" vertical="top" wrapText="1"/>
    </xf>
    <xf numFmtId="1" fontId="45" fillId="2" borderId="0" xfId="0" applyNumberFormat="1" applyFont="1" applyFill="1" applyAlignment="1">
      <alignment horizontal="left" vertical="top" wrapText="1"/>
    </xf>
    <xf numFmtId="1" fontId="45" fillId="2" borderId="25" xfId="0" applyNumberFormat="1" applyFont="1" applyFill="1" applyBorder="1" applyAlignment="1">
      <alignment horizontal="left" vertical="top" wrapText="1"/>
    </xf>
    <xf numFmtId="0" fontId="45" fillId="0" borderId="0" xfId="0" applyFont="1" applyAlignment="1">
      <alignment horizontal="justify" vertical="top" wrapText="1"/>
    </xf>
    <xf numFmtId="0" fontId="136" fillId="0" borderId="0" xfId="0" applyFont="1" applyAlignment="1">
      <alignment horizontal="left" wrapText="1"/>
    </xf>
    <xf numFmtId="0" fontId="108" fillId="2" borderId="27" xfId="0" applyFont="1" applyFill="1" applyBorder="1" applyAlignment="1">
      <alignment horizontal="left" vertical="center" wrapText="1"/>
    </xf>
    <xf numFmtId="0" fontId="108" fillId="2" borderId="6" xfId="0" applyFont="1" applyFill="1" applyBorder="1" applyAlignment="1">
      <alignment horizontal="left" vertical="center" wrapText="1"/>
    </xf>
    <xf numFmtId="0" fontId="108" fillId="2" borderId="34" xfId="0" applyFont="1" applyFill="1" applyBorder="1" applyAlignment="1">
      <alignment horizontal="left" vertical="center" wrapText="1"/>
    </xf>
    <xf numFmtId="0" fontId="111" fillId="0" borderId="0" xfId="0" applyFont="1" applyAlignment="1">
      <alignment horizontal="left" vertical="center"/>
    </xf>
    <xf numFmtId="0" fontId="108" fillId="2" borderId="33" xfId="0" applyFont="1" applyFill="1" applyBorder="1" applyAlignment="1">
      <alignment horizontal="right" wrapText="1"/>
    </xf>
    <xf numFmtId="0" fontId="108" fillId="2" borderId="32" xfId="0" applyFont="1" applyFill="1" applyBorder="1" applyAlignment="1">
      <alignment horizontal="right" wrapText="1"/>
    </xf>
    <xf numFmtId="0" fontId="106" fillId="2" borderId="25" xfId="0" applyFont="1" applyFill="1" applyBorder="1" applyAlignment="1">
      <alignment horizontal="left" vertical="center"/>
    </xf>
    <xf numFmtId="0" fontId="45" fillId="0" borderId="0" xfId="0" applyFont="1" applyAlignment="1">
      <alignment horizontal="left" vertical="top" wrapText="1"/>
    </xf>
    <xf numFmtId="0" fontId="104" fillId="0" borderId="0" xfId="0" applyFont="1" applyAlignment="1">
      <alignment horizontal="center" vertical="top"/>
    </xf>
    <xf numFmtId="0" fontId="104" fillId="0" borderId="0" xfId="0" applyFont="1" applyAlignment="1">
      <alignment horizontal="center" vertical="top" wrapText="1"/>
    </xf>
    <xf numFmtId="0" fontId="45" fillId="0" borderId="0" xfId="0" applyFont="1" applyAlignment="1">
      <alignment horizontal="left" vertical="center"/>
    </xf>
    <xf numFmtId="0" fontId="104" fillId="0" borderId="0" xfId="0" applyFont="1" applyAlignment="1">
      <alignment horizontal="left" vertical="top" wrapText="1"/>
    </xf>
    <xf numFmtId="1" fontId="104" fillId="0" borderId="0" xfId="0" applyNumberFormat="1" applyFont="1" applyAlignment="1">
      <alignment horizontal="center" vertical="top" wrapText="1"/>
    </xf>
    <xf numFmtId="1" fontId="104" fillId="0" borderId="0" xfId="0" applyNumberFormat="1" applyFont="1" applyAlignment="1">
      <alignment horizontal="center" vertical="top"/>
    </xf>
    <xf numFmtId="0" fontId="108" fillId="2" borderId="26" xfId="0" applyFont="1" applyFill="1" applyBorder="1" applyAlignment="1">
      <alignment horizontal="right" wrapText="1"/>
    </xf>
    <xf numFmtId="0" fontId="108" fillId="2" borderId="31" xfId="0" applyFont="1" applyFill="1" applyBorder="1" applyAlignment="1">
      <alignment horizontal="right" wrapText="1"/>
    </xf>
    <xf numFmtId="0" fontId="104" fillId="0" borderId="0" xfId="0" applyFont="1" applyAlignment="1">
      <alignment horizontal="left" vertical="center" readingOrder="1"/>
    </xf>
    <xf numFmtId="1" fontId="111" fillId="0" borderId="0" xfId="2" applyNumberFormat="1" applyFont="1" applyAlignment="1">
      <alignment horizontal="left" vertical="top" wrapText="1"/>
    </xf>
    <xf numFmtId="0" fontId="111" fillId="0" borderId="0" xfId="2" applyFont="1" applyAlignment="1">
      <alignment horizontal="left" vertical="top" wrapText="1"/>
    </xf>
    <xf numFmtId="1" fontId="111" fillId="0" borderId="0" xfId="0" applyNumberFormat="1" applyFont="1" applyAlignment="1">
      <alignment horizontal="left" vertical="center"/>
    </xf>
    <xf numFmtId="0" fontId="108" fillId="2" borderId="0" xfId="0" applyFont="1" applyFill="1" applyAlignment="1">
      <alignment horizontal="left" vertical="center"/>
    </xf>
    <xf numFmtId="0" fontId="108" fillId="2" borderId="25" xfId="0" applyFont="1" applyFill="1" applyBorder="1" applyAlignment="1">
      <alignment horizontal="left" vertical="center" wrapText="1"/>
    </xf>
    <xf numFmtId="0" fontId="108" fillId="2" borderId="28" xfId="0" applyFont="1" applyFill="1" applyBorder="1" applyAlignment="1">
      <alignment horizontal="left" vertical="center" wrapText="1"/>
    </xf>
    <xf numFmtId="0" fontId="108" fillId="2" borderId="26" xfId="0" applyFont="1" applyFill="1" applyBorder="1" applyAlignment="1">
      <alignment horizontal="left" vertical="center" wrapText="1"/>
    </xf>
    <xf numFmtId="0" fontId="108" fillId="2" borderId="31" xfId="0" applyFont="1" applyFill="1" applyBorder="1" applyAlignment="1">
      <alignment horizontal="left" vertical="center" wrapText="1"/>
    </xf>
    <xf numFmtId="0" fontId="108" fillId="2" borderId="0" xfId="0" applyFont="1" applyFill="1" applyAlignment="1">
      <alignment horizontal="left" vertical="center" wrapText="1"/>
    </xf>
    <xf numFmtId="1" fontId="108" fillId="2" borderId="6" xfId="0" applyNumberFormat="1" applyFont="1" applyFill="1" applyBorder="1" applyAlignment="1">
      <alignment horizontal="left" vertical="center"/>
    </xf>
    <xf numFmtId="0" fontId="45" fillId="0" borderId="0" xfId="2" applyFont="1" applyAlignment="1">
      <alignment horizontal="left"/>
    </xf>
    <xf numFmtId="0" fontId="45" fillId="0" borderId="0" xfId="2" applyFont="1" applyAlignment="1">
      <alignment horizontal="left" vertical="top" wrapText="1"/>
    </xf>
  </cellXfs>
  <cellStyles count="1541">
    <cellStyle name="$l0 %" xfId="88" xr:uid="{00000000-0005-0000-0000-000000000000}"/>
    <cellStyle name="$l0 % 2" xfId="89" xr:uid="{00000000-0005-0000-0000-000001000000}"/>
    <cellStyle name="$l0 % 2 2" xfId="90" xr:uid="{00000000-0005-0000-0000-000002000000}"/>
    <cellStyle name="$l0 % 2 3" xfId="91" xr:uid="{00000000-0005-0000-0000-000003000000}"/>
    <cellStyle name="$l0 % 2 4" xfId="92" xr:uid="{00000000-0005-0000-0000-000004000000}"/>
    <cellStyle name="$l0 % 2 5" xfId="93" xr:uid="{00000000-0005-0000-0000-000005000000}"/>
    <cellStyle name="$l0 % 2 6" xfId="94" xr:uid="{00000000-0005-0000-0000-000006000000}"/>
    <cellStyle name="$l0 % 2 7" xfId="95" xr:uid="{00000000-0005-0000-0000-000007000000}"/>
    <cellStyle name="$l0 % 3" xfId="96" xr:uid="{00000000-0005-0000-0000-000008000000}"/>
    <cellStyle name="$l0 % 3 2" xfId="97" xr:uid="{00000000-0005-0000-0000-000009000000}"/>
    <cellStyle name="$l0 % 3 3" xfId="98" xr:uid="{00000000-0005-0000-0000-00000A000000}"/>
    <cellStyle name="$l0 % 3 4" xfId="99" xr:uid="{00000000-0005-0000-0000-00000B000000}"/>
    <cellStyle name="$l0 % 3 5" xfId="100" xr:uid="{00000000-0005-0000-0000-00000C000000}"/>
    <cellStyle name="$l0 % 3 6" xfId="101" xr:uid="{00000000-0005-0000-0000-00000D000000}"/>
    <cellStyle name="$l0 % 3 7" xfId="102" xr:uid="{00000000-0005-0000-0000-00000E000000}"/>
    <cellStyle name="$l0 % 4" xfId="103" xr:uid="{00000000-0005-0000-0000-00000F000000}"/>
    <cellStyle name="$l0 % 5" xfId="104" xr:uid="{00000000-0005-0000-0000-000010000000}"/>
    <cellStyle name="$l0 % 6" xfId="105" xr:uid="{00000000-0005-0000-0000-000011000000}"/>
    <cellStyle name="$l0 % 7" xfId="106" xr:uid="{00000000-0005-0000-0000-000012000000}"/>
    <cellStyle name="$l0 % 8" xfId="107" xr:uid="{00000000-0005-0000-0000-000013000000}"/>
    <cellStyle name="$l0 % 9" xfId="108" xr:uid="{00000000-0005-0000-0000-000014000000}"/>
    <cellStyle name="$l0 Dec" xfId="109" xr:uid="{00000000-0005-0000-0000-000015000000}"/>
    <cellStyle name="$l0 Dec 2" xfId="110" xr:uid="{00000000-0005-0000-0000-000016000000}"/>
    <cellStyle name="$l0 Dec 2 2" xfId="111" xr:uid="{00000000-0005-0000-0000-000017000000}"/>
    <cellStyle name="$l0 Dec 2 3" xfId="112" xr:uid="{00000000-0005-0000-0000-000018000000}"/>
    <cellStyle name="$l0 Dec 2 4" xfId="113" xr:uid="{00000000-0005-0000-0000-000019000000}"/>
    <cellStyle name="$l0 Dec 2 5" xfId="114" xr:uid="{00000000-0005-0000-0000-00001A000000}"/>
    <cellStyle name="$l0 Dec 2 6" xfId="115" xr:uid="{00000000-0005-0000-0000-00001B000000}"/>
    <cellStyle name="$l0 Dec 2 7" xfId="116" xr:uid="{00000000-0005-0000-0000-00001C000000}"/>
    <cellStyle name="$l0 Dec 3" xfId="117" xr:uid="{00000000-0005-0000-0000-00001D000000}"/>
    <cellStyle name="$l0 Dec 3 2" xfId="118" xr:uid="{00000000-0005-0000-0000-00001E000000}"/>
    <cellStyle name="$l0 Dec 3 3" xfId="119" xr:uid="{00000000-0005-0000-0000-00001F000000}"/>
    <cellStyle name="$l0 Dec 3 4" xfId="120" xr:uid="{00000000-0005-0000-0000-000020000000}"/>
    <cellStyle name="$l0 Dec 3 5" xfId="121" xr:uid="{00000000-0005-0000-0000-000021000000}"/>
    <cellStyle name="$l0 Dec 3 6" xfId="122" xr:uid="{00000000-0005-0000-0000-000022000000}"/>
    <cellStyle name="$l0 Dec 3 7" xfId="123" xr:uid="{00000000-0005-0000-0000-000023000000}"/>
    <cellStyle name="$l0 Dec 4" xfId="124" xr:uid="{00000000-0005-0000-0000-000024000000}"/>
    <cellStyle name="$l0 Dec 5" xfId="125" xr:uid="{00000000-0005-0000-0000-000025000000}"/>
    <cellStyle name="$l0 Dec 6" xfId="126" xr:uid="{00000000-0005-0000-0000-000026000000}"/>
    <cellStyle name="$l0 Dec 7" xfId="127" xr:uid="{00000000-0005-0000-0000-000027000000}"/>
    <cellStyle name="$l0 Dec 8" xfId="128" xr:uid="{00000000-0005-0000-0000-000028000000}"/>
    <cellStyle name="$l0 Dec 9" xfId="129" xr:uid="{00000000-0005-0000-0000-000029000000}"/>
    <cellStyle name="$l0 No" xfId="130" xr:uid="{00000000-0005-0000-0000-00002A000000}"/>
    <cellStyle name="$l0 No 2" xfId="131" xr:uid="{00000000-0005-0000-0000-00002B000000}"/>
    <cellStyle name="$l0 No 2 2" xfId="132" xr:uid="{00000000-0005-0000-0000-00002C000000}"/>
    <cellStyle name="$l0 No 2 3" xfId="133" xr:uid="{00000000-0005-0000-0000-00002D000000}"/>
    <cellStyle name="$l0 No 2 4" xfId="134" xr:uid="{00000000-0005-0000-0000-00002E000000}"/>
    <cellStyle name="$l0 No 2 5" xfId="135" xr:uid="{00000000-0005-0000-0000-00002F000000}"/>
    <cellStyle name="$l0 No 2 6" xfId="136" xr:uid="{00000000-0005-0000-0000-000030000000}"/>
    <cellStyle name="$l0 No 2 7" xfId="137" xr:uid="{00000000-0005-0000-0000-000031000000}"/>
    <cellStyle name="$l0 No 3" xfId="138" xr:uid="{00000000-0005-0000-0000-000032000000}"/>
    <cellStyle name="$l0 No 3 2" xfId="139" xr:uid="{00000000-0005-0000-0000-000033000000}"/>
    <cellStyle name="$l0 No 3 3" xfId="140" xr:uid="{00000000-0005-0000-0000-000034000000}"/>
    <cellStyle name="$l0 No 3 4" xfId="141" xr:uid="{00000000-0005-0000-0000-000035000000}"/>
    <cellStyle name="$l0 No 3 5" xfId="142" xr:uid="{00000000-0005-0000-0000-000036000000}"/>
    <cellStyle name="$l0 No 3 6" xfId="143" xr:uid="{00000000-0005-0000-0000-000037000000}"/>
    <cellStyle name="$l0 No 3 7" xfId="144" xr:uid="{00000000-0005-0000-0000-000038000000}"/>
    <cellStyle name="$l0 No 4" xfId="145" xr:uid="{00000000-0005-0000-0000-000039000000}"/>
    <cellStyle name="$l0 No 5" xfId="146" xr:uid="{00000000-0005-0000-0000-00003A000000}"/>
    <cellStyle name="$l0 No 6" xfId="147" xr:uid="{00000000-0005-0000-0000-00003B000000}"/>
    <cellStyle name="$l0 No 7" xfId="148" xr:uid="{00000000-0005-0000-0000-00003C000000}"/>
    <cellStyle name="$l0 No 8" xfId="149" xr:uid="{00000000-0005-0000-0000-00003D000000}"/>
    <cellStyle name="$l0 No 9" xfId="150" xr:uid="{00000000-0005-0000-0000-00003E000000}"/>
    <cellStyle name="$l0 Row" xfId="151" xr:uid="{00000000-0005-0000-0000-00003F000000}"/>
    <cellStyle name="$l1 %" xfId="152" xr:uid="{00000000-0005-0000-0000-000040000000}"/>
    <cellStyle name="$l1 % 2" xfId="153" xr:uid="{00000000-0005-0000-0000-000041000000}"/>
    <cellStyle name="$l1 % 2 2" xfId="154" xr:uid="{00000000-0005-0000-0000-000042000000}"/>
    <cellStyle name="$l1 % 2 3" xfId="155" xr:uid="{00000000-0005-0000-0000-000043000000}"/>
    <cellStyle name="$l1 % 2 4" xfId="156" xr:uid="{00000000-0005-0000-0000-000044000000}"/>
    <cellStyle name="$l1 % 2 5" xfId="157" xr:uid="{00000000-0005-0000-0000-000045000000}"/>
    <cellStyle name="$l1 % 2 6" xfId="158" xr:uid="{00000000-0005-0000-0000-000046000000}"/>
    <cellStyle name="$l1 % 2 7" xfId="159" xr:uid="{00000000-0005-0000-0000-000047000000}"/>
    <cellStyle name="$l1 % 3" xfId="160" xr:uid="{00000000-0005-0000-0000-000048000000}"/>
    <cellStyle name="$l1 % 3 2" xfId="161" xr:uid="{00000000-0005-0000-0000-000049000000}"/>
    <cellStyle name="$l1 % 3 3" xfId="162" xr:uid="{00000000-0005-0000-0000-00004A000000}"/>
    <cellStyle name="$l1 % 3 4" xfId="163" xr:uid="{00000000-0005-0000-0000-00004B000000}"/>
    <cellStyle name="$l1 % 3 5" xfId="164" xr:uid="{00000000-0005-0000-0000-00004C000000}"/>
    <cellStyle name="$l1 % 3 6" xfId="165" xr:uid="{00000000-0005-0000-0000-00004D000000}"/>
    <cellStyle name="$l1 % 3 7" xfId="166" xr:uid="{00000000-0005-0000-0000-00004E000000}"/>
    <cellStyle name="$l1 % 4" xfId="167" xr:uid="{00000000-0005-0000-0000-00004F000000}"/>
    <cellStyle name="$l1 % 5" xfId="168" xr:uid="{00000000-0005-0000-0000-000050000000}"/>
    <cellStyle name="$l1 % 6" xfId="169" xr:uid="{00000000-0005-0000-0000-000051000000}"/>
    <cellStyle name="$l1 % 7" xfId="170" xr:uid="{00000000-0005-0000-0000-000052000000}"/>
    <cellStyle name="$l1 % 8" xfId="171" xr:uid="{00000000-0005-0000-0000-000053000000}"/>
    <cellStyle name="$l1 % 9" xfId="172" xr:uid="{00000000-0005-0000-0000-000054000000}"/>
    <cellStyle name="$l1 No" xfId="173" xr:uid="{00000000-0005-0000-0000-000055000000}"/>
    <cellStyle name="$l1 No 2" xfId="174" xr:uid="{00000000-0005-0000-0000-000056000000}"/>
    <cellStyle name="$l1 No 2 2" xfId="175" xr:uid="{00000000-0005-0000-0000-000057000000}"/>
    <cellStyle name="$l1 No 2 3" xfId="176" xr:uid="{00000000-0005-0000-0000-000058000000}"/>
    <cellStyle name="$l1 No 2 4" xfId="177" xr:uid="{00000000-0005-0000-0000-000059000000}"/>
    <cellStyle name="$l1 No 2 5" xfId="178" xr:uid="{00000000-0005-0000-0000-00005A000000}"/>
    <cellStyle name="$l1 No 2 6" xfId="179" xr:uid="{00000000-0005-0000-0000-00005B000000}"/>
    <cellStyle name="$l1 No 2 7" xfId="180" xr:uid="{00000000-0005-0000-0000-00005C000000}"/>
    <cellStyle name="$l1 No 3" xfId="181" xr:uid="{00000000-0005-0000-0000-00005D000000}"/>
    <cellStyle name="$l1 No 3 2" xfId="182" xr:uid="{00000000-0005-0000-0000-00005E000000}"/>
    <cellStyle name="$l1 No 3 3" xfId="183" xr:uid="{00000000-0005-0000-0000-00005F000000}"/>
    <cellStyle name="$l1 No 3 4" xfId="184" xr:uid="{00000000-0005-0000-0000-000060000000}"/>
    <cellStyle name="$l1 No 3 5" xfId="185" xr:uid="{00000000-0005-0000-0000-000061000000}"/>
    <cellStyle name="$l1 No 3 6" xfId="186" xr:uid="{00000000-0005-0000-0000-000062000000}"/>
    <cellStyle name="$l1 No 3 7" xfId="187" xr:uid="{00000000-0005-0000-0000-000063000000}"/>
    <cellStyle name="$l1 No 4" xfId="188" xr:uid="{00000000-0005-0000-0000-000064000000}"/>
    <cellStyle name="$l1 No 5" xfId="189" xr:uid="{00000000-0005-0000-0000-000065000000}"/>
    <cellStyle name="$l1 No 6" xfId="190" xr:uid="{00000000-0005-0000-0000-000066000000}"/>
    <cellStyle name="$l1 No 7" xfId="191" xr:uid="{00000000-0005-0000-0000-000067000000}"/>
    <cellStyle name="$l1 No 8" xfId="192" xr:uid="{00000000-0005-0000-0000-000068000000}"/>
    <cellStyle name="$l1 No 9" xfId="193" xr:uid="{00000000-0005-0000-0000-000069000000}"/>
    <cellStyle name="$l1 Row" xfId="194" xr:uid="{00000000-0005-0000-0000-00006A000000}"/>
    <cellStyle name="$l2 %" xfId="195" xr:uid="{00000000-0005-0000-0000-00006B000000}"/>
    <cellStyle name="$l2 % 2" xfId="196" xr:uid="{00000000-0005-0000-0000-00006C000000}"/>
    <cellStyle name="$l2 % 2 2" xfId="197" xr:uid="{00000000-0005-0000-0000-00006D000000}"/>
    <cellStyle name="$l2 % 2 3" xfId="198" xr:uid="{00000000-0005-0000-0000-00006E000000}"/>
    <cellStyle name="$l2 % 2 4" xfId="199" xr:uid="{00000000-0005-0000-0000-00006F000000}"/>
    <cellStyle name="$l2 % 2 5" xfId="200" xr:uid="{00000000-0005-0000-0000-000070000000}"/>
    <cellStyle name="$l2 % 2 6" xfId="201" xr:uid="{00000000-0005-0000-0000-000071000000}"/>
    <cellStyle name="$l2 % 2 7" xfId="202" xr:uid="{00000000-0005-0000-0000-000072000000}"/>
    <cellStyle name="$l2 % 3" xfId="203" xr:uid="{00000000-0005-0000-0000-000073000000}"/>
    <cellStyle name="$l2 % 3 2" xfId="204" xr:uid="{00000000-0005-0000-0000-000074000000}"/>
    <cellStyle name="$l2 % 3 3" xfId="205" xr:uid="{00000000-0005-0000-0000-000075000000}"/>
    <cellStyle name="$l2 % 3 4" xfId="206" xr:uid="{00000000-0005-0000-0000-000076000000}"/>
    <cellStyle name="$l2 % 3 5" xfId="207" xr:uid="{00000000-0005-0000-0000-000077000000}"/>
    <cellStyle name="$l2 % 3 6" xfId="208" xr:uid="{00000000-0005-0000-0000-000078000000}"/>
    <cellStyle name="$l2 % 3 7" xfId="209" xr:uid="{00000000-0005-0000-0000-000079000000}"/>
    <cellStyle name="$l2 % 4" xfId="210" xr:uid="{00000000-0005-0000-0000-00007A000000}"/>
    <cellStyle name="$l2 % 5" xfId="211" xr:uid="{00000000-0005-0000-0000-00007B000000}"/>
    <cellStyle name="$l2 % 6" xfId="212" xr:uid="{00000000-0005-0000-0000-00007C000000}"/>
    <cellStyle name="$l2 % 7" xfId="213" xr:uid="{00000000-0005-0000-0000-00007D000000}"/>
    <cellStyle name="$l2 % 8" xfId="214" xr:uid="{00000000-0005-0000-0000-00007E000000}"/>
    <cellStyle name="$l2 % 9" xfId="215" xr:uid="{00000000-0005-0000-0000-00007F000000}"/>
    <cellStyle name="$l2 No" xfId="216" xr:uid="{00000000-0005-0000-0000-000080000000}"/>
    <cellStyle name="$l2 No 2" xfId="217" xr:uid="{00000000-0005-0000-0000-000081000000}"/>
    <cellStyle name="$l2 No 2 2" xfId="218" xr:uid="{00000000-0005-0000-0000-000082000000}"/>
    <cellStyle name="$l2 No 2 3" xfId="219" xr:uid="{00000000-0005-0000-0000-000083000000}"/>
    <cellStyle name="$l2 No 2 4" xfId="220" xr:uid="{00000000-0005-0000-0000-000084000000}"/>
    <cellStyle name="$l2 No 2 5" xfId="221" xr:uid="{00000000-0005-0000-0000-000085000000}"/>
    <cellStyle name="$l2 No 2 6" xfId="222" xr:uid="{00000000-0005-0000-0000-000086000000}"/>
    <cellStyle name="$l2 No 2 7" xfId="223" xr:uid="{00000000-0005-0000-0000-000087000000}"/>
    <cellStyle name="$l2 No 3" xfId="224" xr:uid="{00000000-0005-0000-0000-000088000000}"/>
    <cellStyle name="$l2 No 3 2" xfId="225" xr:uid="{00000000-0005-0000-0000-000089000000}"/>
    <cellStyle name="$l2 No 3 3" xfId="226" xr:uid="{00000000-0005-0000-0000-00008A000000}"/>
    <cellStyle name="$l2 No 3 4" xfId="227" xr:uid="{00000000-0005-0000-0000-00008B000000}"/>
    <cellStyle name="$l2 No 3 5" xfId="228" xr:uid="{00000000-0005-0000-0000-00008C000000}"/>
    <cellStyle name="$l2 No 3 6" xfId="229" xr:uid="{00000000-0005-0000-0000-00008D000000}"/>
    <cellStyle name="$l2 No 3 7" xfId="230" xr:uid="{00000000-0005-0000-0000-00008E000000}"/>
    <cellStyle name="$l2 No 4" xfId="231" xr:uid="{00000000-0005-0000-0000-00008F000000}"/>
    <cellStyle name="$l2 No 5" xfId="232" xr:uid="{00000000-0005-0000-0000-000090000000}"/>
    <cellStyle name="$l2 No 6" xfId="233" xr:uid="{00000000-0005-0000-0000-000091000000}"/>
    <cellStyle name="$l2 No 7" xfId="234" xr:uid="{00000000-0005-0000-0000-000092000000}"/>
    <cellStyle name="$l2 No 8" xfId="235" xr:uid="{00000000-0005-0000-0000-000093000000}"/>
    <cellStyle name="$l2 No 9" xfId="236" xr:uid="{00000000-0005-0000-0000-000094000000}"/>
    <cellStyle name="$l2 Row" xfId="237" xr:uid="{00000000-0005-0000-0000-000095000000}"/>
    <cellStyle name="$l2 Row 10" xfId="238" xr:uid="{00000000-0005-0000-0000-000096000000}"/>
    <cellStyle name="$l2 Row 11" xfId="239" xr:uid="{00000000-0005-0000-0000-000097000000}"/>
    <cellStyle name="$l2 Row 2" xfId="240" xr:uid="{00000000-0005-0000-0000-000098000000}"/>
    <cellStyle name="$l2 Row 2 2" xfId="241" xr:uid="{00000000-0005-0000-0000-000099000000}"/>
    <cellStyle name="$l2 Row 2 3" xfId="242" xr:uid="{00000000-0005-0000-0000-00009A000000}"/>
    <cellStyle name="$l2 Row 2 4" xfId="243" xr:uid="{00000000-0005-0000-0000-00009B000000}"/>
    <cellStyle name="$l2 Row 2 5" xfId="244" xr:uid="{00000000-0005-0000-0000-00009C000000}"/>
    <cellStyle name="$l2 Row 2 6" xfId="245" xr:uid="{00000000-0005-0000-0000-00009D000000}"/>
    <cellStyle name="$l2 Row 2 7" xfId="246" xr:uid="{00000000-0005-0000-0000-00009E000000}"/>
    <cellStyle name="$l2 Row 2 8" xfId="247" xr:uid="{00000000-0005-0000-0000-00009F000000}"/>
    <cellStyle name="$l2 Row 3" xfId="248" xr:uid="{00000000-0005-0000-0000-0000A0000000}"/>
    <cellStyle name="$l2 Row 3 2" xfId="249" xr:uid="{00000000-0005-0000-0000-0000A1000000}"/>
    <cellStyle name="$l2 Row 3 3" xfId="250" xr:uid="{00000000-0005-0000-0000-0000A2000000}"/>
    <cellStyle name="$l2 Row 3 4" xfId="251" xr:uid="{00000000-0005-0000-0000-0000A3000000}"/>
    <cellStyle name="$l2 Row 3 5" xfId="252" xr:uid="{00000000-0005-0000-0000-0000A4000000}"/>
    <cellStyle name="$l2 Row 3 6" xfId="253" xr:uid="{00000000-0005-0000-0000-0000A5000000}"/>
    <cellStyle name="$l2 Row 3 7" xfId="254" xr:uid="{00000000-0005-0000-0000-0000A6000000}"/>
    <cellStyle name="$l2 Row 3 8" xfId="255" xr:uid="{00000000-0005-0000-0000-0000A7000000}"/>
    <cellStyle name="$l2 Row 4" xfId="256" xr:uid="{00000000-0005-0000-0000-0000A8000000}"/>
    <cellStyle name="$l2 Row 5" xfId="257" xr:uid="{00000000-0005-0000-0000-0000A9000000}"/>
    <cellStyle name="$l2 Row 6" xfId="258" xr:uid="{00000000-0005-0000-0000-0000AA000000}"/>
    <cellStyle name="$l2 Row 7" xfId="259" xr:uid="{00000000-0005-0000-0000-0000AB000000}"/>
    <cellStyle name="$l2 Row 8" xfId="260" xr:uid="{00000000-0005-0000-0000-0000AC000000}"/>
    <cellStyle name="$l2 Row 9" xfId="261" xr:uid="{00000000-0005-0000-0000-0000AD000000}"/>
    <cellStyle name="$u0 %" xfId="262" xr:uid="{00000000-0005-0000-0000-0000AE000000}"/>
    <cellStyle name="$u0 % 2" xfId="263" xr:uid="{00000000-0005-0000-0000-0000AF000000}"/>
    <cellStyle name="$u0 % 2 2" xfId="264" xr:uid="{00000000-0005-0000-0000-0000B0000000}"/>
    <cellStyle name="$u0 % 2 3" xfId="265" xr:uid="{00000000-0005-0000-0000-0000B1000000}"/>
    <cellStyle name="$u0 % 2 4" xfId="266" xr:uid="{00000000-0005-0000-0000-0000B2000000}"/>
    <cellStyle name="$u0 % 2 5" xfId="267" xr:uid="{00000000-0005-0000-0000-0000B3000000}"/>
    <cellStyle name="$u0 % 2 6" xfId="268" xr:uid="{00000000-0005-0000-0000-0000B4000000}"/>
    <cellStyle name="$u0 % 2 7" xfId="269" xr:uid="{00000000-0005-0000-0000-0000B5000000}"/>
    <cellStyle name="$u0 % 3" xfId="270" xr:uid="{00000000-0005-0000-0000-0000B6000000}"/>
    <cellStyle name="$u0 % 3 2" xfId="271" xr:uid="{00000000-0005-0000-0000-0000B7000000}"/>
    <cellStyle name="$u0 % 3 3" xfId="272" xr:uid="{00000000-0005-0000-0000-0000B8000000}"/>
    <cellStyle name="$u0 % 3 4" xfId="273" xr:uid="{00000000-0005-0000-0000-0000B9000000}"/>
    <cellStyle name="$u0 % 3 5" xfId="274" xr:uid="{00000000-0005-0000-0000-0000BA000000}"/>
    <cellStyle name="$u0 % 3 6" xfId="275" xr:uid="{00000000-0005-0000-0000-0000BB000000}"/>
    <cellStyle name="$u0 % 3 7" xfId="276" xr:uid="{00000000-0005-0000-0000-0000BC000000}"/>
    <cellStyle name="$u0 % 4" xfId="277" xr:uid="{00000000-0005-0000-0000-0000BD000000}"/>
    <cellStyle name="$u0 % 5" xfId="278" xr:uid="{00000000-0005-0000-0000-0000BE000000}"/>
    <cellStyle name="$u0 % 6" xfId="279" xr:uid="{00000000-0005-0000-0000-0000BF000000}"/>
    <cellStyle name="$u0 % 7" xfId="280" xr:uid="{00000000-0005-0000-0000-0000C0000000}"/>
    <cellStyle name="$u0 % 8" xfId="281" xr:uid="{00000000-0005-0000-0000-0000C1000000}"/>
    <cellStyle name="$u0 % 9" xfId="282" xr:uid="{00000000-0005-0000-0000-0000C2000000}"/>
    <cellStyle name="$u0 No" xfId="283" xr:uid="{00000000-0005-0000-0000-0000C3000000}"/>
    <cellStyle name="$u0 No 2" xfId="284" xr:uid="{00000000-0005-0000-0000-0000C4000000}"/>
    <cellStyle name="$u0 No 2 2" xfId="285" xr:uid="{00000000-0005-0000-0000-0000C5000000}"/>
    <cellStyle name="$u0 No 2 3" xfId="286" xr:uid="{00000000-0005-0000-0000-0000C6000000}"/>
    <cellStyle name="$u0 No 2 4" xfId="287" xr:uid="{00000000-0005-0000-0000-0000C7000000}"/>
    <cellStyle name="$u0 No 2 5" xfId="288" xr:uid="{00000000-0005-0000-0000-0000C8000000}"/>
    <cellStyle name="$u0 No 2 6" xfId="289" xr:uid="{00000000-0005-0000-0000-0000C9000000}"/>
    <cellStyle name="$u0 No 2 7" xfId="290" xr:uid="{00000000-0005-0000-0000-0000CA000000}"/>
    <cellStyle name="$u0 No 3" xfId="291" xr:uid="{00000000-0005-0000-0000-0000CB000000}"/>
    <cellStyle name="$u0 No 3 2" xfId="292" xr:uid="{00000000-0005-0000-0000-0000CC000000}"/>
    <cellStyle name="$u0 No 3 3" xfId="293" xr:uid="{00000000-0005-0000-0000-0000CD000000}"/>
    <cellStyle name="$u0 No 3 4" xfId="294" xr:uid="{00000000-0005-0000-0000-0000CE000000}"/>
    <cellStyle name="$u0 No 3 5" xfId="295" xr:uid="{00000000-0005-0000-0000-0000CF000000}"/>
    <cellStyle name="$u0 No 3 6" xfId="296" xr:uid="{00000000-0005-0000-0000-0000D0000000}"/>
    <cellStyle name="$u0 No 3 7" xfId="297" xr:uid="{00000000-0005-0000-0000-0000D1000000}"/>
    <cellStyle name="$u0 No 4" xfId="298" xr:uid="{00000000-0005-0000-0000-0000D2000000}"/>
    <cellStyle name="$u0 No 5" xfId="299" xr:uid="{00000000-0005-0000-0000-0000D3000000}"/>
    <cellStyle name="$u0 No 6" xfId="300" xr:uid="{00000000-0005-0000-0000-0000D4000000}"/>
    <cellStyle name="$u0 No 7" xfId="301" xr:uid="{00000000-0005-0000-0000-0000D5000000}"/>
    <cellStyle name="$u0 No 8" xfId="302" xr:uid="{00000000-0005-0000-0000-0000D6000000}"/>
    <cellStyle name="$u0 No 9" xfId="303" xr:uid="{00000000-0005-0000-0000-0000D7000000}"/>
    <cellStyle name="[StdExit()]" xfId="304" xr:uid="{00000000-0005-0000-0000-0000D8000000}"/>
    <cellStyle name="_List1" xfId="305" xr:uid="{00000000-0005-0000-0000-0000D9000000}"/>
    <cellStyle name="’E‰Ý [0.00]_Region Orders (2)" xfId="306" xr:uid="{00000000-0005-0000-0000-0000DA000000}"/>
    <cellStyle name="’E‰Ý_Region Orders (2)" xfId="307" xr:uid="{00000000-0005-0000-0000-0000DB000000}"/>
    <cellStyle name="•WŹ€_Pacific Region P&amp;L" xfId="308" xr:uid="{00000000-0005-0000-0000-0000DC000000}"/>
    <cellStyle name="•WŹ_Pacific Region P&amp;L" xfId="309" xr:uid="{00000000-0005-0000-0000-0000DD000000}"/>
    <cellStyle name="20 % – Zvýraznění1 2" xfId="310" xr:uid="{00000000-0005-0000-0000-0000DE000000}"/>
    <cellStyle name="20 % – Zvýraznění2 2" xfId="311" xr:uid="{00000000-0005-0000-0000-0000DF000000}"/>
    <cellStyle name="20 % – Zvýraznění3 2" xfId="312" xr:uid="{00000000-0005-0000-0000-0000E0000000}"/>
    <cellStyle name="20 % – Zvýraznění4 2" xfId="313" xr:uid="{00000000-0005-0000-0000-0000E1000000}"/>
    <cellStyle name="20 % – Zvýraznění5 2" xfId="314" xr:uid="{00000000-0005-0000-0000-0000E2000000}"/>
    <cellStyle name="20 % – Zvýraznění6 2" xfId="315" xr:uid="{00000000-0005-0000-0000-0000E3000000}"/>
    <cellStyle name="40 % – Zvýraznění1 2" xfId="316" xr:uid="{00000000-0005-0000-0000-0000E4000000}"/>
    <cellStyle name="40 % – Zvýraznění2 2" xfId="317" xr:uid="{00000000-0005-0000-0000-0000E5000000}"/>
    <cellStyle name="40 % – Zvýraznění3 2" xfId="318" xr:uid="{00000000-0005-0000-0000-0000E6000000}"/>
    <cellStyle name="40 % – Zvýraznění4 2" xfId="319" xr:uid="{00000000-0005-0000-0000-0000E7000000}"/>
    <cellStyle name="40 % – Zvýraznění5 2" xfId="320" xr:uid="{00000000-0005-0000-0000-0000E8000000}"/>
    <cellStyle name="40 % – Zvýraznění6 2" xfId="321" xr:uid="{00000000-0005-0000-0000-0000E9000000}"/>
    <cellStyle name="60 % – Zvýraznění1 2" xfId="322" xr:uid="{00000000-0005-0000-0000-0000EA000000}"/>
    <cellStyle name="60 % – Zvýraznění2 2" xfId="323" xr:uid="{00000000-0005-0000-0000-0000EB000000}"/>
    <cellStyle name="60 % – Zvýraznění3 2" xfId="324" xr:uid="{00000000-0005-0000-0000-0000EC000000}"/>
    <cellStyle name="60 % – Zvýraznění4 2" xfId="325" xr:uid="{00000000-0005-0000-0000-0000ED000000}"/>
    <cellStyle name="60 % – Zvýraznění5 2" xfId="326" xr:uid="{00000000-0005-0000-0000-0000EE000000}"/>
    <cellStyle name="60 % – Zvýraznění6 2" xfId="327" xr:uid="{00000000-0005-0000-0000-0000EF000000}"/>
    <cellStyle name="Accent1 - 20%" xfId="328" xr:uid="{00000000-0005-0000-0000-0000F0000000}"/>
    <cellStyle name="Accent1 - 40%" xfId="329" xr:uid="{00000000-0005-0000-0000-0000F1000000}"/>
    <cellStyle name="Accent1 - 60%" xfId="330" xr:uid="{00000000-0005-0000-0000-0000F2000000}"/>
    <cellStyle name="Accent2 - 20%" xfId="331" xr:uid="{00000000-0005-0000-0000-0000F3000000}"/>
    <cellStyle name="Accent2 - 40%" xfId="332" xr:uid="{00000000-0005-0000-0000-0000F4000000}"/>
    <cellStyle name="Accent2 - 60%" xfId="333" xr:uid="{00000000-0005-0000-0000-0000F5000000}"/>
    <cellStyle name="Accent3 - 20%" xfId="334" xr:uid="{00000000-0005-0000-0000-0000F6000000}"/>
    <cellStyle name="Accent3 - 40%" xfId="335" xr:uid="{00000000-0005-0000-0000-0000F7000000}"/>
    <cellStyle name="Accent3 - 60%" xfId="336" xr:uid="{00000000-0005-0000-0000-0000F8000000}"/>
    <cellStyle name="Accent4 - 20%" xfId="337" xr:uid="{00000000-0005-0000-0000-0000F9000000}"/>
    <cellStyle name="Accent4 - 40%" xfId="338" xr:uid="{00000000-0005-0000-0000-0000FA000000}"/>
    <cellStyle name="Accent4 - 60%" xfId="339" xr:uid="{00000000-0005-0000-0000-0000FB000000}"/>
    <cellStyle name="Accent5 - 20%" xfId="340" xr:uid="{00000000-0005-0000-0000-0000FC000000}"/>
    <cellStyle name="Accent5 - 40%" xfId="341" xr:uid="{00000000-0005-0000-0000-0000FD000000}"/>
    <cellStyle name="Accent5 - 60%" xfId="342" xr:uid="{00000000-0005-0000-0000-0000FE000000}"/>
    <cellStyle name="Accent6 - 20%" xfId="343" xr:uid="{00000000-0005-0000-0000-0000FF000000}"/>
    <cellStyle name="Accent6 - 40%" xfId="344" xr:uid="{00000000-0005-0000-0000-000000010000}"/>
    <cellStyle name="Accent6 - 60%" xfId="345" xr:uid="{00000000-0005-0000-0000-000001010000}"/>
    <cellStyle name="AdminStyle" xfId="346" xr:uid="{00000000-0005-0000-0000-000002010000}"/>
    <cellStyle name="AdminStyle 2" xfId="347" xr:uid="{00000000-0005-0000-0000-000003010000}"/>
    <cellStyle name="AdminStyle 2 2" xfId="348" xr:uid="{00000000-0005-0000-0000-000004010000}"/>
    <cellStyle name="AdminStyle 2 3" xfId="349" xr:uid="{00000000-0005-0000-0000-000005010000}"/>
    <cellStyle name="AdminStyle 2 4" xfId="350" xr:uid="{00000000-0005-0000-0000-000006010000}"/>
    <cellStyle name="AdminStyle 2 5" xfId="351" xr:uid="{00000000-0005-0000-0000-000007010000}"/>
    <cellStyle name="AdminStyle 2 6" xfId="352" xr:uid="{00000000-0005-0000-0000-000008010000}"/>
    <cellStyle name="AdminStyle 2 7" xfId="353" xr:uid="{00000000-0005-0000-0000-000009010000}"/>
    <cellStyle name="AdminStyle 3" xfId="354" xr:uid="{00000000-0005-0000-0000-00000A010000}"/>
    <cellStyle name="AdminStyle 3 2" xfId="355" xr:uid="{00000000-0005-0000-0000-00000B010000}"/>
    <cellStyle name="AdminStyle 3 3" xfId="356" xr:uid="{00000000-0005-0000-0000-00000C010000}"/>
    <cellStyle name="AdminStyle 3 4" xfId="357" xr:uid="{00000000-0005-0000-0000-00000D010000}"/>
    <cellStyle name="AdminStyle 3 5" xfId="358" xr:uid="{00000000-0005-0000-0000-00000E010000}"/>
    <cellStyle name="AdminStyle 3 6" xfId="359" xr:uid="{00000000-0005-0000-0000-00000F010000}"/>
    <cellStyle name="AdminStyle 3 7" xfId="360" xr:uid="{00000000-0005-0000-0000-000010010000}"/>
    <cellStyle name="AdminStyle 4" xfId="361" xr:uid="{00000000-0005-0000-0000-000011010000}"/>
    <cellStyle name="AdminStyle 5" xfId="362" xr:uid="{00000000-0005-0000-0000-000012010000}"/>
    <cellStyle name="AdminStyle 6" xfId="363" xr:uid="{00000000-0005-0000-0000-000013010000}"/>
    <cellStyle name="AdminStyle 7" xfId="364" xr:uid="{00000000-0005-0000-0000-000014010000}"/>
    <cellStyle name="AdminStyle 8" xfId="365" xr:uid="{00000000-0005-0000-0000-000015010000}"/>
    <cellStyle name="AdminStyle 9" xfId="366" xr:uid="{00000000-0005-0000-0000-000016010000}"/>
    <cellStyle name="args.style" xfId="367" xr:uid="{00000000-0005-0000-0000-000017010000}"/>
    <cellStyle name="args.style 2" xfId="368" xr:uid="{00000000-0005-0000-0000-000018010000}"/>
    <cellStyle name="args.style 3" xfId="369" xr:uid="{00000000-0005-0000-0000-000019010000}"/>
    <cellStyle name="args.style_110310_Výkazy CEPS 10_13062011" xfId="370" xr:uid="{00000000-0005-0000-0000-00001A010000}"/>
    <cellStyle name="Calc Currency (0)" xfId="371" xr:uid="{00000000-0005-0000-0000-00001B010000}"/>
    <cellStyle name="Calc Currency (0) 2" xfId="372" xr:uid="{00000000-0005-0000-0000-00001C010000}"/>
    <cellStyle name="Calc Currency (0) 3" xfId="373" xr:uid="{00000000-0005-0000-0000-00001D010000}"/>
    <cellStyle name="Calc Currency (0)_110310_Výkazy CEPS 10_13062011" xfId="374" xr:uid="{00000000-0005-0000-0000-00001E010000}"/>
    <cellStyle name="cárkyd" xfId="375" xr:uid="{00000000-0005-0000-0000-00001F010000}"/>
    <cellStyle name="cary" xfId="376" xr:uid="{00000000-0005-0000-0000-000020010000}"/>
    <cellStyle name="cary 2" xfId="377" xr:uid="{00000000-0005-0000-0000-000021010000}"/>
    <cellStyle name="Celkem 2" xfId="58" xr:uid="{00000000-0005-0000-0000-000022010000}"/>
    <cellStyle name="Celkem 2 10" xfId="378" xr:uid="{00000000-0005-0000-0000-000023010000}"/>
    <cellStyle name="CELKEM 2 2" xfId="379" xr:uid="{00000000-0005-0000-0000-000024010000}"/>
    <cellStyle name="Celkem 2 2 2" xfId="380" xr:uid="{00000000-0005-0000-0000-000025010000}"/>
    <cellStyle name="Celkem 2 2 3" xfId="381" xr:uid="{00000000-0005-0000-0000-000026010000}"/>
    <cellStyle name="Celkem 2 2 4" xfId="382" xr:uid="{00000000-0005-0000-0000-000027010000}"/>
    <cellStyle name="Celkem 2 2 5" xfId="383" xr:uid="{00000000-0005-0000-0000-000028010000}"/>
    <cellStyle name="Celkem 2 2 6" xfId="384" xr:uid="{00000000-0005-0000-0000-000029010000}"/>
    <cellStyle name="Celkem 2 2 7" xfId="385" xr:uid="{00000000-0005-0000-0000-00002A010000}"/>
    <cellStyle name="Celkem 2 2 8" xfId="386" xr:uid="{00000000-0005-0000-0000-00002B010000}"/>
    <cellStyle name="Celkem 2 2 9" xfId="387" xr:uid="{00000000-0005-0000-0000-00002C010000}"/>
    <cellStyle name="CELKEM 2 3" xfId="388" xr:uid="{00000000-0005-0000-0000-00002D010000}"/>
    <cellStyle name="Celkem 2 4" xfId="389" xr:uid="{00000000-0005-0000-0000-00002E010000}"/>
    <cellStyle name="Celkem 2 5" xfId="390" xr:uid="{00000000-0005-0000-0000-00002F010000}"/>
    <cellStyle name="Celkem 2 6" xfId="391" xr:uid="{00000000-0005-0000-0000-000030010000}"/>
    <cellStyle name="Celkem 2 7" xfId="392" xr:uid="{00000000-0005-0000-0000-000031010000}"/>
    <cellStyle name="Celkem 2 8" xfId="393" xr:uid="{00000000-0005-0000-0000-000032010000}"/>
    <cellStyle name="Celkem 2 9" xfId="394" xr:uid="{00000000-0005-0000-0000-000033010000}"/>
    <cellStyle name="CELKEM 3" xfId="395" xr:uid="{00000000-0005-0000-0000-000034010000}"/>
    <cellStyle name="ColLevel_1_BE (2)" xfId="396" xr:uid="{00000000-0005-0000-0000-000035010000}"/>
    <cellStyle name="Comma [0]_!!!GO" xfId="397" xr:uid="{00000000-0005-0000-0000-000036010000}"/>
    <cellStyle name="Comma_!!!GO" xfId="398" xr:uid="{00000000-0005-0000-0000-000037010000}"/>
    <cellStyle name="Copied" xfId="399" xr:uid="{00000000-0005-0000-0000-000038010000}"/>
    <cellStyle name="Copied 2" xfId="400" xr:uid="{00000000-0005-0000-0000-000039010000}"/>
    <cellStyle name="Copied 3" xfId="401" xr:uid="{00000000-0005-0000-0000-00003A010000}"/>
    <cellStyle name="Copied_110310_Výkazy CEPS 10_13062011" xfId="402" xr:uid="{00000000-0005-0000-0000-00003B010000}"/>
    <cellStyle name="COST1" xfId="403" xr:uid="{00000000-0005-0000-0000-00003C010000}"/>
    <cellStyle name="COST1 2" xfId="404" xr:uid="{00000000-0005-0000-0000-00003D010000}"/>
    <cellStyle name="COST1 3" xfId="405" xr:uid="{00000000-0005-0000-0000-00003E010000}"/>
    <cellStyle name="COST1_110310_Výkazy CEPS 10_13062011" xfId="406" xr:uid="{00000000-0005-0000-0000-00003F010000}"/>
    <cellStyle name="Currency [0]_!!!GO" xfId="407" xr:uid="{00000000-0005-0000-0000-000040010000}"/>
    <cellStyle name="Currency_!!!GO" xfId="408" xr:uid="{00000000-0005-0000-0000-000041010000}"/>
    <cellStyle name="ČÁRKA 2" xfId="409" xr:uid="{00000000-0005-0000-0000-000042010000}"/>
    <cellStyle name="ČÁRKA 2 2" xfId="410" xr:uid="{00000000-0005-0000-0000-000043010000}"/>
    <cellStyle name="ČÁRKA 2 3" xfId="411" xr:uid="{00000000-0005-0000-0000-000044010000}"/>
    <cellStyle name="ČEPS" xfId="412" xr:uid="{00000000-0005-0000-0000-000045010000}"/>
    <cellStyle name="ČEPS chybně" xfId="413" xr:uid="{00000000-0005-0000-0000-000046010000}"/>
    <cellStyle name="ČEPS neutrální" xfId="414" xr:uid="{00000000-0005-0000-0000-000047010000}"/>
    <cellStyle name="ČEPS správně" xfId="415" xr:uid="{00000000-0005-0000-0000-000048010000}"/>
    <cellStyle name="Date" xfId="416" xr:uid="{00000000-0005-0000-0000-000049010000}"/>
    <cellStyle name="Date 2" xfId="417" xr:uid="{00000000-0005-0000-0000-00004A010000}"/>
    <cellStyle name="Date 3" xfId="418" xr:uid="{00000000-0005-0000-0000-00004B010000}"/>
    <cellStyle name="Date_110310_Výkazy CEPS 10_13062011" xfId="419" xr:uid="{00000000-0005-0000-0000-00004C010000}"/>
    <cellStyle name="Datum" xfId="59" xr:uid="{00000000-0005-0000-0000-00004D010000}"/>
    <cellStyle name="DATUM 2" xfId="420" xr:uid="{00000000-0005-0000-0000-00004E010000}"/>
    <cellStyle name="DATUM 2 2" xfId="421" xr:uid="{00000000-0005-0000-0000-00004F010000}"/>
    <cellStyle name="DATUM 2 3" xfId="422" xr:uid="{00000000-0005-0000-0000-000050010000}"/>
    <cellStyle name="Emphasis 1" xfId="423" xr:uid="{00000000-0005-0000-0000-000051010000}"/>
    <cellStyle name="Emphasis 2" xfId="424" xr:uid="{00000000-0005-0000-0000-000052010000}"/>
    <cellStyle name="Emphasis 3" xfId="425" xr:uid="{00000000-0005-0000-0000-000053010000}"/>
    <cellStyle name="Entered" xfId="426" xr:uid="{00000000-0005-0000-0000-000054010000}"/>
    <cellStyle name="Entered 2" xfId="427" xr:uid="{00000000-0005-0000-0000-000055010000}"/>
    <cellStyle name="Entered 3" xfId="428" xr:uid="{00000000-0005-0000-0000-000056010000}"/>
    <cellStyle name="Entered_110310_Výkazy CEPS 10_13062011" xfId="429" xr:uid="{00000000-0005-0000-0000-000057010000}"/>
    <cellStyle name="F2" xfId="60" xr:uid="{00000000-0005-0000-0000-000058010000}"/>
    <cellStyle name="F3" xfId="61" xr:uid="{00000000-0005-0000-0000-000059010000}"/>
    <cellStyle name="F4" xfId="62" xr:uid="{00000000-0005-0000-0000-00005A010000}"/>
    <cellStyle name="F5" xfId="63" xr:uid="{00000000-0005-0000-0000-00005B010000}"/>
    <cellStyle name="F6" xfId="64" xr:uid="{00000000-0005-0000-0000-00005C010000}"/>
    <cellStyle name="F7" xfId="65" xr:uid="{00000000-0005-0000-0000-00005D010000}"/>
    <cellStyle name="F8" xfId="66" xr:uid="{00000000-0005-0000-0000-00005E010000}"/>
    <cellStyle name="Finanční0" xfId="67" xr:uid="{00000000-0005-0000-0000-00005F010000}"/>
    <cellStyle name="Fixed" xfId="13" xr:uid="{00000000-0005-0000-0000-000060010000}"/>
    <cellStyle name="Grey" xfId="430" xr:uid="{00000000-0005-0000-0000-000061010000}"/>
    <cellStyle name="Header1" xfId="431" xr:uid="{00000000-0005-0000-0000-000062010000}"/>
    <cellStyle name="Header2" xfId="432" xr:uid="{00000000-0005-0000-0000-000063010000}"/>
    <cellStyle name="Header2 2" xfId="433" xr:uid="{00000000-0005-0000-0000-000064010000}"/>
    <cellStyle name="Header2 2 2" xfId="434" xr:uid="{00000000-0005-0000-0000-000065010000}"/>
    <cellStyle name="Header2 2 3" xfId="435" xr:uid="{00000000-0005-0000-0000-000066010000}"/>
    <cellStyle name="Header2 2 4" xfId="436" xr:uid="{00000000-0005-0000-0000-000067010000}"/>
    <cellStyle name="Header2 2 5" xfId="437" xr:uid="{00000000-0005-0000-0000-000068010000}"/>
    <cellStyle name="Header2 2 6" xfId="438" xr:uid="{00000000-0005-0000-0000-000069010000}"/>
    <cellStyle name="Header2 2 7" xfId="439" xr:uid="{00000000-0005-0000-0000-00006A010000}"/>
    <cellStyle name="Header2 2 8" xfId="440" xr:uid="{00000000-0005-0000-0000-00006B010000}"/>
    <cellStyle name="Header2 3" xfId="441" xr:uid="{00000000-0005-0000-0000-00006C010000}"/>
    <cellStyle name="Header2 3 2" xfId="442" xr:uid="{00000000-0005-0000-0000-00006D010000}"/>
    <cellStyle name="Header2 3 3" xfId="443" xr:uid="{00000000-0005-0000-0000-00006E010000}"/>
    <cellStyle name="Header2 3 4" xfId="444" xr:uid="{00000000-0005-0000-0000-00006F010000}"/>
    <cellStyle name="Header2 3 5" xfId="445" xr:uid="{00000000-0005-0000-0000-000070010000}"/>
    <cellStyle name="Header2 3 6" xfId="446" xr:uid="{00000000-0005-0000-0000-000071010000}"/>
    <cellStyle name="Header2 3 7" xfId="447" xr:uid="{00000000-0005-0000-0000-000072010000}"/>
    <cellStyle name="Header2 3 8" xfId="448" xr:uid="{00000000-0005-0000-0000-000073010000}"/>
    <cellStyle name="HEADING1" xfId="68" xr:uid="{00000000-0005-0000-0000-000074010000}"/>
    <cellStyle name="HEADING2" xfId="69" xr:uid="{00000000-0005-0000-0000-000075010000}"/>
    <cellStyle name="Hypertextový odkaz 2" xfId="4" xr:uid="{00000000-0005-0000-0000-000076010000}"/>
    <cellStyle name="Chybně 2" xfId="449" xr:uid="{00000000-0005-0000-0000-000077010000}"/>
    <cellStyle name="Input [yellow]" xfId="450" xr:uid="{00000000-0005-0000-0000-000078010000}"/>
    <cellStyle name="Input [yellow] 2" xfId="451" xr:uid="{00000000-0005-0000-0000-000079010000}"/>
    <cellStyle name="Input [yellow] 2 10" xfId="452" xr:uid="{00000000-0005-0000-0000-00007A010000}"/>
    <cellStyle name="Input [yellow] 2 2" xfId="453" xr:uid="{00000000-0005-0000-0000-00007B010000}"/>
    <cellStyle name="Input [yellow] 2 3" xfId="454" xr:uid="{00000000-0005-0000-0000-00007C010000}"/>
    <cellStyle name="Input [yellow] 2 4" xfId="455" xr:uid="{00000000-0005-0000-0000-00007D010000}"/>
    <cellStyle name="Input [yellow] 2 5" xfId="456" xr:uid="{00000000-0005-0000-0000-00007E010000}"/>
    <cellStyle name="Input [yellow] 2 6" xfId="457" xr:uid="{00000000-0005-0000-0000-00007F010000}"/>
    <cellStyle name="Input [yellow] 2 7" xfId="458" xr:uid="{00000000-0005-0000-0000-000080010000}"/>
    <cellStyle name="Input [yellow] 2 8" xfId="459" xr:uid="{00000000-0005-0000-0000-000081010000}"/>
    <cellStyle name="Input [yellow] 2 9" xfId="460" xr:uid="{00000000-0005-0000-0000-000082010000}"/>
    <cellStyle name="Input [yellow] 3" xfId="461" xr:uid="{00000000-0005-0000-0000-000083010000}"/>
    <cellStyle name="Input [yellow] 3 10" xfId="462" xr:uid="{00000000-0005-0000-0000-000084010000}"/>
    <cellStyle name="Input [yellow] 3 2" xfId="463" xr:uid="{00000000-0005-0000-0000-000085010000}"/>
    <cellStyle name="Input [yellow] 3 3" xfId="464" xr:uid="{00000000-0005-0000-0000-000086010000}"/>
    <cellStyle name="Input [yellow] 3 4" xfId="465" xr:uid="{00000000-0005-0000-0000-000087010000}"/>
    <cellStyle name="Input [yellow] 3 5" xfId="466" xr:uid="{00000000-0005-0000-0000-000088010000}"/>
    <cellStyle name="Input [yellow] 3 6" xfId="467" xr:uid="{00000000-0005-0000-0000-000089010000}"/>
    <cellStyle name="Input [yellow] 3 7" xfId="468" xr:uid="{00000000-0005-0000-0000-00008A010000}"/>
    <cellStyle name="Input [yellow] 3 8" xfId="469" xr:uid="{00000000-0005-0000-0000-00008B010000}"/>
    <cellStyle name="Input [yellow] 3 9" xfId="470" xr:uid="{00000000-0005-0000-0000-00008C010000}"/>
    <cellStyle name="Input Cells" xfId="471" xr:uid="{00000000-0005-0000-0000-00008D010000}"/>
    <cellStyle name="Input Cells 2" xfId="472" xr:uid="{00000000-0005-0000-0000-00008E010000}"/>
    <cellStyle name="Input Cells 3" xfId="473" xr:uid="{00000000-0005-0000-0000-00008F010000}"/>
    <cellStyle name="Input Cells_110310_Výkazy CEPS 10_13062011" xfId="474" xr:uid="{00000000-0005-0000-0000-000090010000}"/>
    <cellStyle name="Kontrolní buňka 2" xfId="475" xr:uid="{00000000-0005-0000-0000-000091010000}"/>
    <cellStyle name="Linked Cells" xfId="476" xr:uid="{00000000-0005-0000-0000-000092010000}"/>
    <cellStyle name="Linked Cells 2" xfId="477" xr:uid="{00000000-0005-0000-0000-000093010000}"/>
    <cellStyle name="Linked Cells 3" xfId="478" xr:uid="{00000000-0005-0000-0000-000094010000}"/>
    <cellStyle name="Linked Cells_110310_Výkazy CEPS 10_13062011" xfId="479" xr:uid="{00000000-0005-0000-0000-000095010000}"/>
    <cellStyle name="MĚNA 2" xfId="480" xr:uid="{00000000-0005-0000-0000-000096010000}"/>
    <cellStyle name="MĚNA 2 2" xfId="481" xr:uid="{00000000-0005-0000-0000-000097010000}"/>
    <cellStyle name="MĚNA 2 3" xfId="482" xr:uid="{00000000-0005-0000-0000-000098010000}"/>
    <cellStyle name="Měna0" xfId="70" xr:uid="{00000000-0005-0000-0000-000099010000}"/>
    <cellStyle name="Milliers [0]_!!!GO" xfId="483" xr:uid="{00000000-0005-0000-0000-00009A010000}"/>
    <cellStyle name="Milliers_!!!GO" xfId="484" xr:uid="{00000000-0005-0000-0000-00009B010000}"/>
    <cellStyle name="Monétaire [0]_!!!GO" xfId="485" xr:uid="{00000000-0005-0000-0000-00009C010000}"/>
    <cellStyle name="Monétaire_!!!GO" xfId="486" xr:uid="{00000000-0005-0000-0000-00009D010000}"/>
    <cellStyle name="Nadpis 1 2" xfId="487" xr:uid="{00000000-0005-0000-0000-00009E010000}"/>
    <cellStyle name="Nadpis 2 2" xfId="488" xr:uid="{00000000-0005-0000-0000-00009F010000}"/>
    <cellStyle name="Nadpis 3 2" xfId="489" xr:uid="{00000000-0005-0000-0000-0000A0010000}"/>
    <cellStyle name="Nadpis 4 2" xfId="490" xr:uid="{00000000-0005-0000-0000-0000A1010000}"/>
    <cellStyle name="Nadpis malý" xfId="491" xr:uid="{00000000-0005-0000-0000-0000A2010000}"/>
    <cellStyle name="NADPIS1" xfId="492" xr:uid="{00000000-0005-0000-0000-0000A3010000}"/>
    <cellStyle name="NADPIS1 2" xfId="493" xr:uid="{00000000-0005-0000-0000-0000A4010000}"/>
    <cellStyle name="NADPIS1 2 2" xfId="494" xr:uid="{00000000-0005-0000-0000-0000A5010000}"/>
    <cellStyle name="NADPIS1 2 3" xfId="495" xr:uid="{00000000-0005-0000-0000-0000A6010000}"/>
    <cellStyle name="NADPIS2" xfId="496" xr:uid="{00000000-0005-0000-0000-0000A7010000}"/>
    <cellStyle name="NADPIS2 2" xfId="497" xr:uid="{00000000-0005-0000-0000-0000A8010000}"/>
    <cellStyle name="NADPIS2 2 2" xfId="498" xr:uid="{00000000-0005-0000-0000-0000A9010000}"/>
    <cellStyle name="NADPIS2 2 3" xfId="499" xr:uid="{00000000-0005-0000-0000-0000AA010000}"/>
    <cellStyle name="Název 2" xfId="500" xr:uid="{00000000-0005-0000-0000-0000AB010000}"/>
    <cellStyle name="Neutrální 2" xfId="501" xr:uid="{00000000-0005-0000-0000-0000AC010000}"/>
    <cellStyle name="Neutrální 3" xfId="502" xr:uid="{00000000-0005-0000-0000-0000AD010000}"/>
    <cellStyle name="New Times Roman" xfId="503" xr:uid="{00000000-0005-0000-0000-0000AE010000}"/>
    <cellStyle name="New Times Roman 2" xfId="504" xr:uid="{00000000-0005-0000-0000-0000AF010000}"/>
    <cellStyle name="New Times Roman 3" xfId="505" xr:uid="{00000000-0005-0000-0000-0000B0010000}"/>
    <cellStyle name="New Times Roman_110310_Výkazy CEPS 10_13062011" xfId="506" xr:uid="{00000000-0005-0000-0000-0000B1010000}"/>
    <cellStyle name="normal" xfId="71" xr:uid="{00000000-0005-0000-0000-0000B2010000}"/>
    <cellStyle name="Normal - Style1" xfId="507" xr:uid="{00000000-0005-0000-0000-0000B3010000}"/>
    <cellStyle name="Normal - Style1 2" xfId="508" xr:uid="{00000000-0005-0000-0000-0000B4010000}"/>
    <cellStyle name="Normal - Style1 3" xfId="509" xr:uid="{00000000-0005-0000-0000-0000B5010000}"/>
    <cellStyle name="Normal - Style1_110310_Výkazy CEPS 10_13062011" xfId="510" xr:uid="{00000000-0005-0000-0000-0000B6010000}"/>
    <cellStyle name="normal 2" xfId="511" xr:uid="{00000000-0005-0000-0000-0000B7010000}"/>
    <cellStyle name="Normal_!!!GO" xfId="512" xr:uid="{00000000-0005-0000-0000-0000B8010000}"/>
    <cellStyle name="Normální" xfId="0" builtinId="0"/>
    <cellStyle name="Normální 10" xfId="72" xr:uid="{00000000-0005-0000-0000-0000BA010000}"/>
    <cellStyle name="Normální 10 2" xfId="513" xr:uid="{00000000-0005-0000-0000-0000BB010000}"/>
    <cellStyle name="Normální 11" xfId="73" xr:uid="{00000000-0005-0000-0000-0000BC010000}"/>
    <cellStyle name="Normální 11 2" xfId="514" xr:uid="{00000000-0005-0000-0000-0000BD010000}"/>
    <cellStyle name="Normální 11 3" xfId="515" xr:uid="{00000000-0005-0000-0000-0000BE010000}"/>
    <cellStyle name="Normální 11 4" xfId="516" xr:uid="{00000000-0005-0000-0000-0000BF010000}"/>
    <cellStyle name="Normální 11 5" xfId="517" xr:uid="{00000000-0005-0000-0000-0000C0010000}"/>
    <cellStyle name="Normální 11 6" xfId="518" xr:uid="{00000000-0005-0000-0000-0000C1010000}"/>
    <cellStyle name="Normální 12" xfId="74" xr:uid="{00000000-0005-0000-0000-0000C2010000}"/>
    <cellStyle name="Normální 12 2" xfId="519" xr:uid="{00000000-0005-0000-0000-0000C3010000}"/>
    <cellStyle name="Normální 12 3" xfId="1539" xr:uid="{EC41200C-39F2-41F2-929E-0094D727D8BB}"/>
    <cellStyle name="Normální 13" xfId="520" xr:uid="{00000000-0005-0000-0000-0000C4010000}"/>
    <cellStyle name="Normální 13 2" xfId="521" xr:uid="{00000000-0005-0000-0000-0000C5010000}"/>
    <cellStyle name="Normální 14" xfId="522" xr:uid="{00000000-0005-0000-0000-0000C6010000}"/>
    <cellStyle name="Normální 14 2" xfId="523" xr:uid="{00000000-0005-0000-0000-0000C7010000}"/>
    <cellStyle name="Normální 15" xfId="524" xr:uid="{00000000-0005-0000-0000-0000C8010000}"/>
    <cellStyle name="Normální 15 2" xfId="525" xr:uid="{00000000-0005-0000-0000-0000C9010000}"/>
    <cellStyle name="Normální 16" xfId="526" xr:uid="{00000000-0005-0000-0000-0000CA010000}"/>
    <cellStyle name="Normální 17" xfId="527" xr:uid="{00000000-0005-0000-0000-0000CB010000}"/>
    <cellStyle name="Normální 18" xfId="528" xr:uid="{00000000-0005-0000-0000-0000CC010000}"/>
    <cellStyle name="Normální 19" xfId="1536" xr:uid="{00000000-0005-0000-0000-0000CD010000}"/>
    <cellStyle name="Normální 19 2" xfId="1537" xr:uid="{00000000-0005-0000-0000-0000CE010000}"/>
    <cellStyle name="Normální 19 2 2" xfId="1540" xr:uid="{E433670D-0213-475B-8E8A-12BC5B56971B}"/>
    <cellStyle name="Normální 19 3" xfId="1538" xr:uid="{FC2DA9EE-F984-412E-A44C-5D4015995987}"/>
    <cellStyle name="Normální 2" xfId="2" xr:uid="{00000000-0005-0000-0000-0000CF010000}"/>
    <cellStyle name="Normální 2 2" xfId="14" xr:uid="{00000000-0005-0000-0000-0000D0010000}"/>
    <cellStyle name="Normální 2 2 2" xfId="15" xr:uid="{00000000-0005-0000-0000-0000D1010000}"/>
    <cellStyle name="Normální 2 2 3" xfId="529" xr:uid="{00000000-0005-0000-0000-0000D2010000}"/>
    <cellStyle name="Normální 2 2 4" xfId="530" xr:uid="{00000000-0005-0000-0000-0000D3010000}"/>
    <cellStyle name="Normální 2 3" xfId="20" xr:uid="{00000000-0005-0000-0000-0000D4010000}"/>
    <cellStyle name="normální 2 4" xfId="531" xr:uid="{00000000-0005-0000-0000-0000D5010000}"/>
    <cellStyle name="Normální 2 5" xfId="532" xr:uid="{00000000-0005-0000-0000-0000D6010000}"/>
    <cellStyle name="Normální 2 6" xfId="533" xr:uid="{00000000-0005-0000-0000-0000D7010000}"/>
    <cellStyle name="Normální 2 7" xfId="1535" xr:uid="{00000000-0005-0000-0000-0000D8010000}"/>
    <cellStyle name="normální 2_120301 Výkazy PDS 11" xfId="534" xr:uid="{00000000-0005-0000-0000-0000D9010000}"/>
    <cellStyle name="Normální 3" xfId="5" xr:uid="{00000000-0005-0000-0000-0000DA010000}"/>
    <cellStyle name="Normální 3 2" xfId="535" xr:uid="{00000000-0005-0000-0000-0000DB010000}"/>
    <cellStyle name="Normální 3 2 2" xfId="536" xr:uid="{00000000-0005-0000-0000-0000DC010000}"/>
    <cellStyle name="normální 3 3" xfId="537" xr:uid="{00000000-0005-0000-0000-0000DD010000}"/>
    <cellStyle name="Normální 3 4" xfId="538" xr:uid="{00000000-0005-0000-0000-0000DE010000}"/>
    <cellStyle name="Normální 3 5" xfId="539" xr:uid="{00000000-0005-0000-0000-0000DF010000}"/>
    <cellStyle name="Normální 4" xfId="6" xr:uid="{00000000-0005-0000-0000-0000E0010000}"/>
    <cellStyle name="Normální 4 2" xfId="75" xr:uid="{00000000-0005-0000-0000-0000E1010000}"/>
    <cellStyle name="Normální 4 2 2" xfId="540" xr:uid="{00000000-0005-0000-0000-0000E2010000}"/>
    <cellStyle name="Normální 4 2 3" xfId="541" xr:uid="{00000000-0005-0000-0000-0000E3010000}"/>
    <cellStyle name="Normální 5" xfId="16" xr:uid="{00000000-0005-0000-0000-0000E4010000}"/>
    <cellStyle name="Normální 5 2" xfId="17" xr:uid="{00000000-0005-0000-0000-0000E5010000}"/>
    <cellStyle name="Normální 5 2 2" xfId="76" xr:uid="{00000000-0005-0000-0000-0000E6010000}"/>
    <cellStyle name="Normální 5 3" xfId="19" xr:uid="{00000000-0005-0000-0000-0000E7010000}"/>
    <cellStyle name="Normální 5 4" xfId="77" xr:uid="{00000000-0005-0000-0000-0000E8010000}"/>
    <cellStyle name="Normální 6" xfId="18" xr:uid="{00000000-0005-0000-0000-0000E9010000}"/>
    <cellStyle name="Normální 6 2" xfId="78" xr:uid="{00000000-0005-0000-0000-0000EA010000}"/>
    <cellStyle name="Normální 6 3" xfId="542" xr:uid="{00000000-0005-0000-0000-0000EB010000}"/>
    <cellStyle name="Normální 7" xfId="21" xr:uid="{00000000-0005-0000-0000-0000EC010000}"/>
    <cellStyle name="Normální 7 2" xfId="57" xr:uid="{00000000-0005-0000-0000-0000ED010000}"/>
    <cellStyle name="Normální 7 3" xfId="79" xr:uid="{00000000-0005-0000-0000-0000EE010000}"/>
    <cellStyle name="Normální 8" xfId="22" xr:uid="{00000000-0005-0000-0000-0000EF010000}"/>
    <cellStyle name="Normální 8 2" xfId="80" xr:uid="{00000000-0005-0000-0000-0000F0010000}"/>
    <cellStyle name="Normální 9" xfId="23" xr:uid="{00000000-0005-0000-0000-0000F1010000}"/>
    <cellStyle name="Normální 9 2" xfId="81" xr:uid="{00000000-0005-0000-0000-0000F2010000}"/>
    <cellStyle name="Normální 9 3" xfId="543" xr:uid="{00000000-0005-0000-0000-0000F3010000}"/>
    <cellStyle name="Normální 91" xfId="544" xr:uid="{00000000-0005-0000-0000-0000F4010000}"/>
    <cellStyle name="O…‹aO‚e [0.00]_Region Orders (2)" xfId="545" xr:uid="{00000000-0005-0000-0000-0000F5010000}"/>
    <cellStyle name="O…‹aO‚e_Region Orders (2)" xfId="546" xr:uid="{00000000-0005-0000-0000-0000F6010000}"/>
    <cellStyle name="per.style" xfId="547" xr:uid="{00000000-0005-0000-0000-0000F7010000}"/>
    <cellStyle name="per.style 2" xfId="548" xr:uid="{00000000-0005-0000-0000-0000F8010000}"/>
    <cellStyle name="per.style 3" xfId="549" xr:uid="{00000000-0005-0000-0000-0000F9010000}"/>
    <cellStyle name="per.style_110310_Výkazy CEPS 10_13062011" xfId="550" xr:uid="{00000000-0005-0000-0000-0000FA010000}"/>
    <cellStyle name="Percent [2]" xfId="551" xr:uid="{00000000-0005-0000-0000-0000FB010000}"/>
    <cellStyle name="Percent [2] 2" xfId="552" xr:uid="{00000000-0005-0000-0000-0000FC010000}"/>
    <cellStyle name="Percent [2] 3" xfId="553" xr:uid="{00000000-0005-0000-0000-0000FD010000}"/>
    <cellStyle name="Pevný" xfId="82" xr:uid="{00000000-0005-0000-0000-0000FE010000}"/>
    <cellStyle name="PEVNÝ 2" xfId="554" xr:uid="{00000000-0005-0000-0000-0000FF010000}"/>
    <cellStyle name="PEVNÝ 2 2" xfId="555" xr:uid="{00000000-0005-0000-0000-000000020000}"/>
    <cellStyle name="PEVNÝ 2 3" xfId="556" xr:uid="{00000000-0005-0000-0000-000001020000}"/>
    <cellStyle name="Poznámka 2" xfId="557" xr:uid="{00000000-0005-0000-0000-000002020000}"/>
    <cellStyle name="Poznámka 2 10" xfId="558" xr:uid="{00000000-0005-0000-0000-000003020000}"/>
    <cellStyle name="Poznámka 2 11" xfId="559" xr:uid="{00000000-0005-0000-0000-000004020000}"/>
    <cellStyle name="Poznámka 2 12" xfId="560" xr:uid="{00000000-0005-0000-0000-000005020000}"/>
    <cellStyle name="Poznámka 2 2" xfId="561" xr:uid="{00000000-0005-0000-0000-000006020000}"/>
    <cellStyle name="Poznámka 2 2 10" xfId="562" xr:uid="{00000000-0005-0000-0000-000007020000}"/>
    <cellStyle name="Poznámka 2 2 2" xfId="563" xr:uid="{00000000-0005-0000-0000-000008020000}"/>
    <cellStyle name="Poznámka 2 2 3" xfId="564" xr:uid="{00000000-0005-0000-0000-000009020000}"/>
    <cellStyle name="Poznámka 2 2 4" xfId="565" xr:uid="{00000000-0005-0000-0000-00000A020000}"/>
    <cellStyle name="Poznámka 2 2 5" xfId="566" xr:uid="{00000000-0005-0000-0000-00000B020000}"/>
    <cellStyle name="Poznámka 2 2 6" xfId="567" xr:uid="{00000000-0005-0000-0000-00000C020000}"/>
    <cellStyle name="Poznámka 2 2 7" xfId="568" xr:uid="{00000000-0005-0000-0000-00000D020000}"/>
    <cellStyle name="Poznámka 2 2 8" xfId="569" xr:uid="{00000000-0005-0000-0000-00000E020000}"/>
    <cellStyle name="Poznámka 2 2 9" xfId="570" xr:uid="{00000000-0005-0000-0000-00000F020000}"/>
    <cellStyle name="Poznámka 2 3" xfId="571" xr:uid="{00000000-0005-0000-0000-000010020000}"/>
    <cellStyle name="Poznámka 2 3 10" xfId="572" xr:uid="{00000000-0005-0000-0000-000011020000}"/>
    <cellStyle name="Poznámka 2 3 2" xfId="573" xr:uid="{00000000-0005-0000-0000-000012020000}"/>
    <cellStyle name="Poznámka 2 3 3" xfId="574" xr:uid="{00000000-0005-0000-0000-000013020000}"/>
    <cellStyle name="Poznámka 2 3 4" xfId="575" xr:uid="{00000000-0005-0000-0000-000014020000}"/>
    <cellStyle name="Poznámka 2 3 5" xfId="576" xr:uid="{00000000-0005-0000-0000-000015020000}"/>
    <cellStyle name="Poznámka 2 3 6" xfId="577" xr:uid="{00000000-0005-0000-0000-000016020000}"/>
    <cellStyle name="Poznámka 2 3 7" xfId="578" xr:uid="{00000000-0005-0000-0000-000017020000}"/>
    <cellStyle name="Poznámka 2 3 8" xfId="579" xr:uid="{00000000-0005-0000-0000-000018020000}"/>
    <cellStyle name="Poznámka 2 3 9" xfId="580" xr:uid="{00000000-0005-0000-0000-000019020000}"/>
    <cellStyle name="Poznámka 2 4" xfId="581" xr:uid="{00000000-0005-0000-0000-00001A020000}"/>
    <cellStyle name="Poznámka 2 5" xfId="582" xr:uid="{00000000-0005-0000-0000-00001B020000}"/>
    <cellStyle name="Poznámka 2 6" xfId="583" xr:uid="{00000000-0005-0000-0000-00001C020000}"/>
    <cellStyle name="Poznámka 2 7" xfId="584" xr:uid="{00000000-0005-0000-0000-00001D020000}"/>
    <cellStyle name="Poznámka 2 8" xfId="585" xr:uid="{00000000-0005-0000-0000-00001E020000}"/>
    <cellStyle name="Poznámka 2 9" xfId="586" xr:uid="{00000000-0005-0000-0000-00001F020000}"/>
    <cellStyle name="pricing" xfId="587" xr:uid="{00000000-0005-0000-0000-000020020000}"/>
    <cellStyle name="pricing 2" xfId="588" xr:uid="{00000000-0005-0000-0000-000021020000}"/>
    <cellStyle name="procent 2" xfId="589" xr:uid="{00000000-0005-0000-0000-000022020000}"/>
    <cellStyle name="procent 2 2" xfId="590" xr:uid="{00000000-0005-0000-0000-000023020000}"/>
    <cellStyle name="Procenta" xfId="1" builtinId="5"/>
    <cellStyle name="Procenta 2" xfId="7" xr:uid="{00000000-0005-0000-0000-000025020000}"/>
    <cellStyle name="Procenta 2 2" xfId="3" xr:uid="{00000000-0005-0000-0000-000026020000}"/>
    <cellStyle name="Procenta 2 3" xfId="83" xr:uid="{00000000-0005-0000-0000-000027020000}"/>
    <cellStyle name="Procenta 2 4" xfId="591" xr:uid="{00000000-0005-0000-0000-000028020000}"/>
    <cellStyle name="Procenta 2 5" xfId="592" xr:uid="{00000000-0005-0000-0000-000029020000}"/>
    <cellStyle name="Procenta 3" xfId="84" xr:uid="{00000000-0005-0000-0000-00002A020000}"/>
    <cellStyle name="Procenta 3 2" xfId="85" xr:uid="{00000000-0005-0000-0000-00002B020000}"/>
    <cellStyle name="Procenta 4" xfId="593" xr:uid="{00000000-0005-0000-0000-00002C020000}"/>
    <cellStyle name="Propojená buňka 2" xfId="594" xr:uid="{00000000-0005-0000-0000-00002D020000}"/>
    <cellStyle name="PSChar" xfId="595" xr:uid="{00000000-0005-0000-0000-00002E020000}"/>
    <cellStyle name="PSChar 2" xfId="596" xr:uid="{00000000-0005-0000-0000-00002F020000}"/>
    <cellStyle name="PSChar 3" xfId="597" xr:uid="{00000000-0005-0000-0000-000030020000}"/>
    <cellStyle name="RevList" xfId="598" xr:uid="{00000000-0005-0000-0000-000031020000}"/>
    <cellStyle name="RevList 2" xfId="599" xr:uid="{00000000-0005-0000-0000-000032020000}"/>
    <cellStyle name="RevList 3" xfId="600" xr:uid="{00000000-0005-0000-0000-000033020000}"/>
    <cellStyle name="RevList_110310_Výkazy CEPS 10_13062011" xfId="601" xr:uid="{00000000-0005-0000-0000-000034020000}"/>
    <cellStyle name="RowLevel_1_BE (2)" xfId="602" xr:uid="{00000000-0005-0000-0000-000035020000}"/>
    <cellStyle name="SAPBEXaggData" xfId="8" xr:uid="{00000000-0005-0000-0000-000036020000}"/>
    <cellStyle name="SAPBEXaggData 10" xfId="603" xr:uid="{00000000-0005-0000-0000-000037020000}"/>
    <cellStyle name="SAPBEXaggData 11" xfId="604" xr:uid="{00000000-0005-0000-0000-000038020000}"/>
    <cellStyle name="SAPBEXaggData 2" xfId="605" xr:uid="{00000000-0005-0000-0000-000039020000}"/>
    <cellStyle name="SAPBEXaggData 2 10" xfId="606" xr:uid="{00000000-0005-0000-0000-00003A020000}"/>
    <cellStyle name="SAPBEXaggData 2 11" xfId="607" xr:uid="{00000000-0005-0000-0000-00003B020000}"/>
    <cellStyle name="SAPBEXaggData 2 2" xfId="608" xr:uid="{00000000-0005-0000-0000-00003C020000}"/>
    <cellStyle name="SAPBEXaggData 2 3" xfId="609" xr:uid="{00000000-0005-0000-0000-00003D020000}"/>
    <cellStyle name="SAPBEXaggData 2 4" xfId="610" xr:uid="{00000000-0005-0000-0000-00003E020000}"/>
    <cellStyle name="SAPBEXaggData 2 5" xfId="611" xr:uid="{00000000-0005-0000-0000-00003F020000}"/>
    <cellStyle name="SAPBEXaggData 2 6" xfId="612" xr:uid="{00000000-0005-0000-0000-000040020000}"/>
    <cellStyle name="SAPBEXaggData 2 7" xfId="613" xr:uid="{00000000-0005-0000-0000-000041020000}"/>
    <cellStyle name="SAPBEXaggData 2 8" xfId="614" xr:uid="{00000000-0005-0000-0000-000042020000}"/>
    <cellStyle name="SAPBEXaggData 2 9" xfId="615" xr:uid="{00000000-0005-0000-0000-000043020000}"/>
    <cellStyle name="SAPBEXaggData 3" xfId="616" xr:uid="{00000000-0005-0000-0000-000044020000}"/>
    <cellStyle name="SAPBEXaggData 4" xfId="617" xr:uid="{00000000-0005-0000-0000-000045020000}"/>
    <cellStyle name="SAPBEXaggData 5" xfId="618" xr:uid="{00000000-0005-0000-0000-000046020000}"/>
    <cellStyle name="SAPBEXaggData 6" xfId="619" xr:uid="{00000000-0005-0000-0000-000047020000}"/>
    <cellStyle name="SAPBEXaggData 7" xfId="620" xr:uid="{00000000-0005-0000-0000-000048020000}"/>
    <cellStyle name="SAPBEXaggData 8" xfId="621" xr:uid="{00000000-0005-0000-0000-000049020000}"/>
    <cellStyle name="SAPBEXaggData 9" xfId="622" xr:uid="{00000000-0005-0000-0000-00004A020000}"/>
    <cellStyle name="SAPBEXaggDataEmph" xfId="24" xr:uid="{00000000-0005-0000-0000-00004B020000}"/>
    <cellStyle name="SAPBEXaggDataEmph 10" xfId="623" xr:uid="{00000000-0005-0000-0000-00004C020000}"/>
    <cellStyle name="SAPBEXaggDataEmph 11" xfId="624" xr:uid="{00000000-0005-0000-0000-00004D020000}"/>
    <cellStyle name="SAPBEXaggDataEmph 12" xfId="625" xr:uid="{00000000-0005-0000-0000-00004E020000}"/>
    <cellStyle name="SAPBEXaggDataEmph 2" xfId="626" xr:uid="{00000000-0005-0000-0000-00004F020000}"/>
    <cellStyle name="SAPBEXaggDataEmph 2 10" xfId="627" xr:uid="{00000000-0005-0000-0000-000050020000}"/>
    <cellStyle name="SAPBEXaggDataEmph 2 2" xfId="628" xr:uid="{00000000-0005-0000-0000-000051020000}"/>
    <cellStyle name="SAPBEXaggDataEmph 2 3" xfId="629" xr:uid="{00000000-0005-0000-0000-000052020000}"/>
    <cellStyle name="SAPBEXaggDataEmph 2 4" xfId="630" xr:uid="{00000000-0005-0000-0000-000053020000}"/>
    <cellStyle name="SAPBEXaggDataEmph 2 5" xfId="631" xr:uid="{00000000-0005-0000-0000-000054020000}"/>
    <cellStyle name="SAPBEXaggDataEmph 2 6" xfId="632" xr:uid="{00000000-0005-0000-0000-000055020000}"/>
    <cellStyle name="SAPBEXaggDataEmph 2 7" xfId="633" xr:uid="{00000000-0005-0000-0000-000056020000}"/>
    <cellStyle name="SAPBEXaggDataEmph 2 8" xfId="634" xr:uid="{00000000-0005-0000-0000-000057020000}"/>
    <cellStyle name="SAPBEXaggDataEmph 2 9" xfId="635" xr:uid="{00000000-0005-0000-0000-000058020000}"/>
    <cellStyle name="SAPBEXaggDataEmph 3" xfId="636" xr:uid="{00000000-0005-0000-0000-000059020000}"/>
    <cellStyle name="SAPBEXaggDataEmph 4" xfId="637" xr:uid="{00000000-0005-0000-0000-00005A020000}"/>
    <cellStyle name="SAPBEXaggDataEmph 5" xfId="638" xr:uid="{00000000-0005-0000-0000-00005B020000}"/>
    <cellStyle name="SAPBEXaggDataEmph 6" xfId="639" xr:uid="{00000000-0005-0000-0000-00005C020000}"/>
    <cellStyle name="SAPBEXaggDataEmph 7" xfId="640" xr:uid="{00000000-0005-0000-0000-00005D020000}"/>
    <cellStyle name="SAPBEXaggDataEmph 8" xfId="641" xr:uid="{00000000-0005-0000-0000-00005E020000}"/>
    <cellStyle name="SAPBEXaggDataEmph 9" xfId="642" xr:uid="{00000000-0005-0000-0000-00005F020000}"/>
    <cellStyle name="SAPBEXaggItem" xfId="9" xr:uid="{00000000-0005-0000-0000-000060020000}"/>
    <cellStyle name="SAPBEXaggItem 10" xfId="643" xr:uid="{00000000-0005-0000-0000-000061020000}"/>
    <cellStyle name="SAPBEXaggItem 11" xfId="644" xr:uid="{00000000-0005-0000-0000-000062020000}"/>
    <cellStyle name="SAPBEXaggItem 2" xfId="645" xr:uid="{00000000-0005-0000-0000-000063020000}"/>
    <cellStyle name="SAPBEXaggItem 2 10" xfId="646" xr:uid="{00000000-0005-0000-0000-000064020000}"/>
    <cellStyle name="SAPBEXaggItem 2 11" xfId="647" xr:uid="{00000000-0005-0000-0000-000065020000}"/>
    <cellStyle name="SAPBEXaggItem 2 2" xfId="648" xr:uid="{00000000-0005-0000-0000-000066020000}"/>
    <cellStyle name="SAPBEXaggItem 2 3" xfId="649" xr:uid="{00000000-0005-0000-0000-000067020000}"/>
    <cellStyle name="SAPBEXaggItem 2 4" xfId="650" xr:uid="{00000000-0005-0000-0000-000068020000}"/>
    <cellStyle name="SAPBEXaggItem 2 5" xfId="651" xr:uid="{00000000-0005-0000-0000-000069020000}"/>
    <cellStyle name="SAPBEXaggItem 2 6" xfId="652" xr:uid="{00000000-0005-0000-0000-00006A020000}"/>
    <cellStyle name="SAPBEXaggItem 2 7" xfId="653" xr:uid="{00000000-0005-0000-0000-00006B020000}"/>
    <cellStyle name="SAPBEXaggItem 2 8" xfId="654" xr:uid="{00000000-0005-0000-0000-00006C020000}"/>
    <cellStyle name="SAPBEXaggItem 2 9" xfId="655" xr:uid="{00000000-0005-0000-0000-00006D020000}"/>
    <cellStyle name="SAPBEXaggItem 3" xfId="656" xr:uid="{00000000-0005-0000-0000-00006E020000}"/>
    <cellStyle name="SAPBEXaggItem 4" xfId="657" xr:uid="{00000000-0005-0000-0000-00006F020000}"/>
    <cellStyle name="SAPBEXaggItem 5" xfId="658" xr:uid="{00000000-0005-0000-0000-000070020000}"/>
    <cellStyle name="SAPBEXaggItem 6" xfId="659" xr:uid="{00000000-0005-0000-0000-000071020000}"/>
    <cellStyle name="SAPBEXaggItem 7" xfId="660" xr:uid="{00000000-0005-0000-0000-000072020000}"/>
    <cellStyle name="SAPBEXaggItem 8" xfId="661" xr:uid="{00000000-0005-0000-0000-000073020000}"/>
    <cellStyle name="SAPBEXaggItem 9" xfId="662" xr:uid="{00000000-0005-0000-0000-000074020000}"/>
    <cellStyle name="SAPBEXaggItemX" xfId="25" xr:uid="{00000000-0005-0000-0000-000075020000}"/>
    <cellStyle name="SAPBEXaggItemX 10" xfId="663" xr:uid="{00000000-0005-0000-0000-000076020000}"/>
    <cellStyle name="SAPBEXaggItemX 11" xfId="664" xr:uid="{00000000-0005-0000-0000-000077020000}"/>
    <cellStyle name="SAPBEXaggItemX 12" xfId="665" xr:uid="{00000000-0005-0000-0000-000078020000}"/>
    <cellStyle name="SAPBEXaggItemX 2" xfId="666" xr:uid="{00000000-0005-0000-0000-000079020000}"/>
    <cellStyle name="SAPBEXaggItemX 2 10" xfId="667" xr:uid="{00000000-0005-0000-0000-00007A020000}"/>
    <cellStyle name="SAPBEXaggItemX 2 2" xfId="668" xr:uid="{00000000-0005-0000-0000-00007B020000}"/>
    <cellStyle name="SAPBEXaggItemX 2 3" xfId="669" xr:uid="{00000000-0005-0000-0000-00007C020000}"/>
    <cellStyle name="SAPBEXaggItemX 2 4" xfId="670" xr:uid="{00000000-0005-0000-0000-00007D020000}"/>
    <cellStyle name="SAPBEXaggItemX 2 5" xfId="671" xr:uid="{00000000-0005-0000-0000-00007E020000}"/>
    <cellStyle name="SAPBEXaggItemX 2 6" xfId="672" xr:uid="{00000000-0005-0000-0000-00007F020000}"/>
    <cellStyle name="SAPBEXaggItemX 2 7" xfId="673" xr:uid="{00000000-0005-0000-0000-000080020000}"/>
    <cellStyle name="SAPBEXaggItemX 2 8" xfId="674" xr:uid="{00000000-0005-0000-0000-000081020000}"/>
    <cellStyle name="SAPBEXaggItemX 2 9" xfId="675" xr:uid="{00000000-0005-0000-0000-000082020000}"/>
    <cellStyle name="SAPBEXaggItemX 3" xfId="676" xr:uid="{00000000-0005-0000-0000-000083020000}"/>
    <cellStyle name="SAPBEXaggItemX 4" xfId="677" xr:uid="{00000000-0005-0000-0000-000084020000}"/>
    <cellStyle name="SAPBEXaggItemX 5" xfId="678" xr:uid="{00000000-0005-0000-0000-000085020000}"/>
    <cellStyle name="SAPBEXaggItemX 6" xfId="679" xr:uid="{00000000-0005-0000-0000-000086020000}"/>
    <cellStyle name="SAPBEXaggItemX 7" xfId="680" xr:uid="{00000000-0005-0000-0000-000087020000}"/>
    <cellStyle name="SAPBEXaggItemX 8" xfId="681" xr:uid="{00000000-0005-0000-0000-000088020000}"/>
    <cellStyle name="SAPBEXaggItemX 9" xfId="682" xr:uid="{00000000-0005-0000-0000-000089020000}"/>
    <cellStyle name="SAPBEXexcBad7" xfId="26" xr:uid="{00000000-0005-0000-0000-00008A020000}"/>
    <cellStyle name="SAPBEXexcBad7 10" xfId="683" xr:uid="{00000000-0005-0000-0000-00008B020000}"/>
    <cellStyle name="SAPBEXexcBad7 11" xfId="684" xr:uid="{00000000-0005-0000-0000-00008C020000}"/>
    <cellStyle name="SAPBEXexcBad7 12" xfId="685" xr:uid="{00000000-0005-0000-0000-00008D020000}"/>
    <cellStyle name="SAPBEXexcBad7 2" xfId="686" xr:uid="{00000000-0005-0000-0000-00008E020000}"/>
    <cellStyle name="SAPBEXexcBad7 2 10" xfId="687" xr:uid="{00000000-0005-0000-0000-00008F020000}"/>
    <cellStyle name="SAPBEXexcBad7 2 2" xfId="688" xr:uid="{00000000-0005-0000-0000-000090020000}"/>
    <cellStyle name="SAPBEXexcBad7 2 3" xfId="689" xr:uid="{00000000-0005-0000-0000-000091020000}"/>
    <cellStyle name="SAPBEXexcBad7 2 4" xfId="690" xr:uid="{00000000-0005-0000-0000-000092020000}"/>
    <cellStyle name="SAPBEXexcBad7 2 5" xfId="691" xr:uid="{00000000-0005-0000-0000-000093020000}"/>
    <cellStyle name="SAPBEXexcBad7 2 6" xfId="692" xr:uid="{00000000-0005-0000-0000-000094020000}"/>
    <cellStyle name="SAPBEXexcBad7 2 7" xfId="693" xr:uid="{00000000-0005-0000-0000-000095020000}"/>
    <cellStyle name="SAPBEXexcBad7 2 8" xfId="694" xr:uid="{00000000-0005-0000-0000-000096020000}"/>
    <cellStyle name="SAPBEXexcBad7 2 9" xfId="695" xr:uid="{00000000-0005-0000-0000-000097020000}"/>
    <cellStyle name="SAPBEXexcBad7 3" xfId="696" xr:uid="{00000000-0005-0000-0000-000098020000}"/>
    <cellStyle name="SAPBEXexcBad7 4" xfId="697" xr:uid="{00000000-0005-0000-0000-000099020000}"/>
    <cellStyle name="SAPBEXexcBad7 5" xfId="698" xr:uid="{00000000-0005-0000-0000-00009A020000}"/>
    <cellStyle name="SAPBEXexcBad7 6" xfId="699" xr:uid="{00000000-0005-0000-0000-00009B020000}"/>
    <cellStyle name="SAPBEXexcBad7 7" xfId="700" xr:uid="{00000000-0005-0000-0000-00009C020000}"/>
    <cellStyle name="SAPBEXexcBad7 8" xfId="701" xr:uid="{00000000-0005-0000-0000-00009D020000}"/>
    <cellStyle name="SAPBEXexcBad7 9" xfId="702" xr:uid="{00000000-0005-0000-0000-00009E020000}"/>
    <cellStyle name="SAPBEXexcBad8" xfId="27" xr:uid="{00000000-0005-0000-0000-00009F020000}"/>
    <cellStyle name="SAPBEXexcBad8 10" xfId="703" xr:uid="{00000000-0005-0000-0000-0000A0020000}"/>
    <cellStyle name="SAPBEXexcBad8 11" xfId="704" xr:uid="{00000000-0005-0000-0000-0000A1020000}"/>
    <cellStyle name="SAPBEXexcBad8 12" xfId="705" xr:uid="{00000000-0005-0000-0000-0000A2020000}"/>
    <cellStyle name="SAPBEXexcBad8 2" xfId="706" xr:uid="{00000000-0005-0000-0000-0000A3020000}"/>
    <cellStyle name="SAPBEXexcBad8 2 10" xfId="707" xr:uid="{00000000-0005-0000-0000-0000A4020000}"/>
    <cellStyle name="SAPBEXexcBad8 2 2" xfId="708" xr:uid="{00000000-0005-0000-0000-0000A5020000}"/>
    <cellStyle name="SAPBEXexcBad8 2 3" xfId="709" xr:uid="{00000000-0005-0000-0000-0000A6020000}"/>
    <cellStyle name="SAPBEXexcBad8 2 4" xfId="710" xr:uid="{00000000-0005-0000-0000-0000A7020000}"/>
    <cellStyle name="SAPBEXexcBad8 2 5" xfId="711" xr:uid="{00000000-0005-0000-0000-0000A8020000}"/>
    <cellStyle name="SAPBEXexcBad8 2 6" xfId="712" xr:uid="{00000000-0005-0000-0000-0000A9020000}"/>
    <cellStyle name="SAPBEXexcBad8 2 7" xfId="713" xr:uid="{00000000-0005-0000-0000-0000AA020000}"/>
    <cellStyle name="SAPBEXexcBad8 2 8" xfId="714" xr:uid="{00000000-0005-0000-0000-0000AB020000}"/>
    <cellStyle name="SAPBEXexcBad8 2 9" xfId="715" xr:uid="{00000000-0005-0000-0000-0000AC020000}"/>
    <cellStyle name="SAPBEXexcBad8 3" xfId="716" xr:uid="{00000000-0005-0000-0000-0000AD020000}"/>
    <cellStyle name="SAPBEXexcBad8 4" xfId="717" xr:uid="{00000000-0005-0000-0000-0000AE020000}"/>
    <cellStyle name="SAPBEXexcBad8 5" xfId="718" xr:uid="{00000000-0005-0000-0000-0000AF020000}"/>
    <cellStyle name="SAPBEXexcBad8 6" xfId="719" xr:uid="{00000000-0005-0000-0000-0000B0020000}"/>
    <cellStyle name="SAPBEXexcBad8 7" xfId="720" xr:uid="{00000000-0005-0000-0000-0000B1020000}"/>
    <cellStyle name="SAPBEXexcBad8 8" xfId="721" xr:uid="{00000000-0005-0000-0000-0000B2020000}"/>
    <cellStyle name="SAPBEXexcBad8 9" xfId="722" xr:uid="{00000000-0005-0000-0000-0000B3020000}"/>
    <cellStyle name="SAPBEXexcBad9" xfId="28" xr:uid="{00000000-0005-0000-0000-0000B4020000}"/>
    <cellStyle name="SAPBEXexcBad9 10" xfId="723" xr:uid="{00000000-0005-0000-0000-0000B5020000}"/>
    <cellStyle name="SAPBEXexcBad9 11" xfId="724" xr:uid="{00000000-0005-0000-0000-0000B6020000}"/>
    <cellStyle name="SAPBEXexcBad9 12" xfId="725" xr:uid="{00000000-0005-0000-0000-0000B7020000}"/>
    <cellStyle name="SAPBEXexcBad9 2" xfId="726" xr:uid="{00000000-0005-0000-0000-0000B8020000}"/>
    <cellStyle name="SAPBEXexcBad9 2 10" xfId="727" xr:uid="{00000000-0005-0000-0000-0000B9020000}"/>
    <cellStyle name="SAPBEXexcBad9 2 2" xfId="728" xr:uid="{00000000-0005-0000-0000-0000BA020000}"/>
    <cellStyle name="SAPBEXexcBad9 2 3" xfId="729" xr:uid="{00000000-0005-0000-0000-0000BB020000}"/>
    <cellStyle name="SAPBEXexcBad9 2 4" xfId="730" xr:uid="{00000000-0005-0000-0000-0000BC020000}"/>
    <cellStyle name="SAPBEXexcBad9 2 5" xfId="731" xr:uid="{00000000-0005-0000-0000-0000BD020000}"/>
    <cellStyle name="SAPBEXexcBad9 2 6" xfId="732" xr:uid="{00000000-0005-0000-0000-0000BE020000}"/>
    <cellStyle name="SAPBEXexcBad9 2 7" xfId="733" xr:uid="{00000000-0005-0000-0000-0000BF020000}"/>
    <cellStyle name="SAPBEXexcBad9 2 8" xfId="734" xr:uid="{00000000-0005-0000-0000-0000C0020000}"/>
    <cellStyle name="SAPBEXexcBad9 2 9" xfId="735" xr:uid="{00000000-0005-0000-0000-0000C1020000}"/>
    <cellStyle name="SAPBEXexcBad9 3" xfId="736" xr:uid="{00000000-0005-0000-0000-0000C2020000}"/>
    <cellStyle name="SAPBEXexcBad9 4" xfId="737" xr:uid="{00000000-0005-0000-0000-0000C3020000}"/>
    <cellStyle name="SAPBEXexcBad9 5" xfId="738" xr:uid="{00000000-0005-0000-0000-0000C4020000}"/>
    <cellStyle name="SAPBEXexcBad9 6" xfId="739" xr:uid="{00000000-0005-0000-0000-0000C5020000}"/>
    <cellStyle name="SAPBEXexcBad9 7" xfId="740" xr:uid="{00000000-0005-0000-0000-0000C6020000}"/>
    <cellStyle name="SAPBEXexcBad9 8" xfId="741" xr:uid="{00000000-0005-0000-0000-0000C7020000}"/>
    <cellStyle name="SAPBEXexcBad9 9" xfId="742" xr:uid="{00000000-0005-0000-0000-0000C8020000}"/>
    <cellStyle name="SAPBEXexcCritical4" xfId="29" xr:uid="{00000000-0005-0000-0000-0000C9020000}"/>
    <cellStyle name="SAPBEXexcCritical4 10" xfId="743" xr:uid="{00000000-0005-0000-0000-0000CA020000}"/>
    <cellStyle name="SAPBEXexcCritical4 11" xfId="744" xr:uid="{00000000-0005-0000-0000-0000CB020000}"/>
    <cellStyle name="SAPBEXexcCritical4 12" xfId="745" xr:uid="{00000000-0005-0000-0000-0000CC020000}"/>
    <cellStyle name="SAPBEXexcCritical4 2" xfId="746" xr:uid="{00000000-0005-0000-0000-0000CD020000}"/>
    <cellStyle name="SAPBEXexcCritical4 2 10" xfId="747" xr:uid="{00000000-0005-0000-0000-0000CE020000}"/>
    <cellStyle name="SAPBEXexcCritical4 2 2" xfId="748" xr:uid="{00000000-0005-0000-0000-0000CF020000}"/>
    <cellStyle name="SAPBEXexcCritical4 2 3" xfId="749" xr:uid="{00000000-0005-0000-0000-0000D0020000}"/>
    <cellStyle name="SAPBEXexcCritical4 2 4" xfId="750" xr:uid="{00000000-0005-0000-0000-0000D1020000}"/>
    <cellStyle name="SAPBEXexcCritical4 2 5" xfId="751" xr:uid="{00000000-0005-0000-0000-0000D2020000}"/>
    <cellStyle name="SAPBEXexcCritical4 2 6" xfId="752" xr:uid="{00000000-0005-0000-0000-0000D3020000}"/>
    <cellStyle name="SAPBEXexcCritical4 2 7" xfId="753" xr:uid="{00000000-0005-0000-0000-0000D4020000}"/>
    <cellStyle name="SAPBEXexcCritical4 2 8" xfId="754" xr:uid="{00000000-0005-0000-0000-0000D5020000}"/>
    <cellStyle name="SAPBEXexcCritical4 2 9" xfId="755" xr:uid="{00000000-0005-0000-0000-0000D6020000}"/>
    <cellStyle name="SAPBEXexcCritical4 3" xfId="756" xr:uid="{00000000-0005-0000-0000-0000D7020000}"/>
    <cellStyle name="SAPBEXexcCritical4 4" xfId="757" xr:uid="{00000000-0005-0000-0000-0000D8020000}"/>
    <cellStyle name="SAPBEXexcCritical4 5" xfId="758" xr:uid="{00000000-0005-0000-0000-0000D9020000}"/>
    <cellStyle name="SAPBEXexcCritical4 6" xfId="759" xr:uid="{00000000-0005-0000-0000-0000DA020000}"/>
    <cellStyle name="SAPBEXexcCritical4 7" xfId="760" xr:uid="{00000000-0005-0000-0000-0000DB020000}"/>
    <cellStyle name="SAPBEXexcCritical4 8" xfId="761" xr:uid="{00000000-0005-0000-0000-0000DC020000}"/>
    <cellStyle name="SAPBEXexcCritical4 9" xfId="762" xr:uid="{00000000-0005-0000-0000-0000DD020000}"/>
    <cellStyle name="SAPBEXexcCritical5" xfId="30" xr:uid="{00000000-0005-0000-0000-0000DE020000}"/>
    <cellStyle name="SAPBEXexcCritical5 10" xfId="763" xr:uid="{00000000-0005-0000-0000-0000DF020000}"/>
    <cellStyle name="SAPBEXexcCritical5 11" xfId="764" xr:uid="{00000000-0005-0000-0000-0000E0020000}"/>
    <cellStyle name="SAPBEXexcCritical5 12" xfId="765" xr:uid="{00000000-0005-0000-0000-0000E1020000}"/>
    <cellStyle name="SAPBEXexcCritical5 2" xfId="766" xr:uid="{00000000-0005-0000-0000-0000E2020000}"/>
    <cellStyle name="SAPBEXexcCritical5 2 10" xfId="767" xr:uid="{00000000-0005-0000-0000-0000E3020000}"/>
    <cellStyle name="SAPBEXexcCritical5 2 2" xfId="768" xr:uid="{00000000-0005-0000-0000-0000E4020000}"/>
    <cellStyle name="SAPBEXexcCritical5 2 3" xfId="769" xr:uid="{00000000-0005-0000-0000-0000E5020000}"/>
    <cellStyle name="SAPBEXexcCritical5 2 4" xfId="770" xr:uid="{00000000-0005-0000-0000-0000E6020000}"/>
    <cellStyle name="SAPBEXexcCritical5 2 5" xfId="771" xr:uid="{00000000-0005-0000-0000-0000E7020000}"/>
    <cellStyle name="SAPBEXexcCritical5 2 6" xfId="772" xr:uid="{00000000-0005-0000-0000-0000E8020000}"/>
    <cellStyle name="SAPBEXexcCritical5 2 7" xfId="773" xr:uid="{00000000-0005-0000-0000-0000E9020000}"/>
    <cellStyle name="SAPBEXexcCritical5 2 8" xfId="774" xr:uid="{00000000-0005-0000-0000-0000EA020000}"/>
    <cellStyle name="SAPBEXexcCritical5 2 9" xfId="775" xr:uid="{00000000-0005-0000-0000-0000EB020000}"/>
    <cellStyle name="SAPBEXexcCritical5 3" xfId="776" xr:uid="{00000000-0005-0000-0000-0000EC020000}"/>
    <cellStyle name="SAPBEXexcCritical5 4" xfId="777" xr:uid="{00000000-0005-0000-0000-0000ED020000}"/>
    <cellStyle name="SAPBEXexcCritical5 5" xfId="778" xr:uid="{00000000-0005-0000-0000-0000EE020000}"/>
    <cellStyle name="SAPBEXexcCritical5 6" xfId="779" xr:uid="{00000000-0005-0000-0000-0000EF020000}"/>
    <cellStyle name="SAPBEXexcCritical5 7" xfId="780" xr:uid="{00000000-0005-0000-0000-0000F0020000}"/>
    <cellStyle name="SAPBEXexcCritical5 8" xfId="781" xr:uid="{00000000-0005-0000-0000-0000F1020000}"/>
    <cellStyle name="SAPBEXexcCritical5 9" xfId="782" xr:uid="{00000000-0005-0000-0000-0000F2020000}"/>
    <cellStyle name="SAPBEXexcCritical6" xfId="31" xr:uid="{00000000-0005-0000-0000-0000F3020000}"/>
    <cellStyle name="SAPBEXexcCritical6 10" xfId="783" xr:uid="{00000000-0005-0000-0000-0000F4020000}"/>
    <cellStyle name="SAPBEXexcCritical6 11" xfId="784" xr:uid="{00000000-0005-0000-0000-0000F5020000}"/>
    <cellStyle name="SAPBEXexcCritical6 12" xfId="785" xr:uid="{00000000-0005-0000-0000-0000F6020000}"/>
    <cellStyle name="SAPBEXexcCritical6 2" xfId="786" xr:uid="{00000000-0005-0000-0000-0000F7020000}"/>
    <cellStyle name="SAPBEXexcCritical6 2 10" xfId="787" xr:uid="{00000000-0005-0000-0000-0000F8020000}"/>
    <cellStyle name="SAPBEXexcCritical6 2 2" xfId="788" xr:uid="{00000000-0005-0000-0000-0000F9020000}"/>
    <cellStyle name="SAPBEXexcCritical6 2 3" xfId="789" xr:uid="{00000000-0005-0000-0000-0000FA020000}"/>
    <cellStyle name="SAPBEXexcCritical6 2 4" xfId="790" xr:uid="{00000000-0005-0000-0000-0000FB020000}"/>
    <cellStyle name="SAPBEXexcCritical6 2 5" xfId="791" xr:uid="{00000000-0005-0000-0000-0000FC020000}"/>
    <cellStyle name="SAPBEXexcCritical6 2 6" xfId="792" xr:uid="{00000000-0005-0000-0000-0000FD020000}"/>
    <cellStyle name="SAPBEXexcCritical6 2 7" xfId="793" xr:uid="{00000000-0005-0000-0000-0000FE020000}"/>
    <cellStyle name="SAPBEXexcCritical6 2 8" xfId="794" xr:uid="{00000000-0005-0000-0000-0000FF020000}"/>
    <cellStyle name="SAPBEXexcCritical6 2 9" xfId="795" xr:uid="{00000000-0005-0000-0000-000000030000}"/>
    <cellStyle name="SAPBEXexcCritical6 3" xfId="796" xr:uid="{00000000-0005-0000-0000-000001030000}"/>
    <cellStyle name="SAPBEXexcCritical6 4" xfId="797" xr:uid="{00000000-0005-0000-0000-000002030000}"/>
    <cellStyle name="SAPBEXexcCritical6 5" xfId="798" xr:uid="{00000000-0005-0000-0000-000003030000}"/>
    <cellStyle name="SAPBEXexcCritical6 6" xfId="799" xr:uid="{00000000-0005-0000-0000-000004030000}"/>
    <cellStyle name="SAPBEXexcCritical6 7" xfId="800" xr:uid="{00000000-0005-0000-0000-000005030000}"/>
    <cellStyle name="SAPBEXexcCritical6 8" xfId="801" xr:uid="{00000000-0005-0000-0000-000006030000}"/>
    <cellStyle name="SAPBEXexcCritical6 9" xfId="802" xr:uid="{00000000-0005-0000-0000-000007030000}"/>
    <cellStyle name="SAPBEXexcGood1" xfId="32" xr:uid="{00000000-0005-0000-0000-000008030000}"/>
    <cellStyle name="SAPBEXexcGood1 10" xfId="803" xr:uid="{00000000-0005-0000-0000-000009030000}"/>
    <cellStyle name="SAPBEXexcGood1 11" xfId="804" xr:uid="{00000000-0005-0000-0000-00000A030000}"/>
    <cellStyle name="SAPBEXexcGood1 12" xfId="805" xr:uid="{00000000-0005-0000-0000-00000B030000}"/>
    <cellStyle name="SAPBEXexcGood1 2" xfId="806" xr:uid="{00000000-0005-0000-0000-00000C030000}"/>
    <cellStyle name="SAPBEXexcGood1 2 10" xfId="807" xr:uid="{00000000-0005-0000-0000-00000D030000}"/>
    <cellStyle name="SAPBEXexcGood1 2 2" xfId="808" xr:uid="{00000000-0005-0000-0000-00000E030000}"/>
    <cellStyle name="SAPBEXexcGood1 2 3" xfId="809" xr:uid="{00000000-0005-0000-0000-00000F030000}"/>
    <cellStyle name="SAPBEXexcGood1 2 4" xfId="810" xr:uid="{00000000-0005-0000-0000-000010030000}"/>
    <cellStyle name="SAPBEXexcGood1 2 5" xfId="811" xr:uid="{00000000-0005-0000-0000-000011030000}"/>
    <cellStyle name="SAPBEXexcGood1 2 6" xfId="812" xr:uid="{00000000-0005-0000-0000-000012030000}"/>
    <cellStyle name="SAPBEXexcGood1 2 7" xfId="813" xr:uid="{00000000-0005-0000-0000-000013030000}"/>
    <cellStyle name="SAPBEXexcGood1 2 8" xfId="814" xr:uid="{00000000-0005-0000-0000-000014030000}"/>
    <cellStyle name="SAPBEXexcGood1 2 9" xfId="815" xr:uid="{00000000-0005-0000-0000-000015030000}"/>
    <cellStyle name="SAPBEXexcGood1 3" xfId="816" xr:uid="{00000000-0005-0000-0000-000016030000}"/>
    <cellStyle name="SAPBEXexcGood1 4" xfId="817" xr:uid="{00000000-0005-0000-0000-000017030000}"/>
    <cellStyle name="SAPBEXexcGood1 5" xfId="818" xr:uid="{00000000-0005-0000-0000-000018030000}"/>
    <cellStyle name="SAPBEXexcGood1 6" xfId="819" xr:uid="{00000000-0005-0000-0000-000019030000}"/>
    <cellStyle name="SAPBEXexcGood1 7" xfId="820" xr:uid="{00000000-0005-0000-0000-00001A030000}"/>
    <cellStyle name="SAPBEXexcGood1 8" xfId="821" xr:uid="{00000000-0005-0000-0000-00001B030000}"/>
    <cellStyle name="SAPBEXexcGood1 9" xfId="822" xr:uid="{00000000-0005-0000-0000-00001C030000}"/>
    <cellStyle name="SAPBEXexcGood2" xfId="33" xr:uid="{00000000-0005-0000-0000-00001D030000}"/>
    <cellStyle name="SAPBEXexcGood2 10" xfId="823" xr:uid="{00000000-0005-0000-0000-00001E030000}"/>
    <cellStyle name="SAPBEXexcGood2 11" xfId="824" xr:uid="{00000000-0005-0000-0000-00001F030000}"/>
    <cellStyle name="SAPBEXexcGood2 12" xfId="825" xr:uid="{00000000-0005-0000-0000-000020030000}"/>
    <cellStyle name="SAPBEXexcGood2 2" xfId="826" xr:uid="{00000000-0005-0000-0000-000021030000}"/>
    <cellStyle name="SAPBEXexcGood2 2 10" xfId="827" xr:uid="{00000000-0005-0000-0000-000022030000}"/>
    <cellStyle name="SAPBEXexcGood2 2 2" xfId="828" xr:uid="{00000000-0005-0000-0000-000023030000}"/>
    <cellStyle name="SAPBEXexcGood2 2 3" xfId="829" xr:uid="{00000000-0005-0000-0000-000024030000}"/>
    <cellStyle name="SAPBEXexcGood2 2 4" xfId="830" xr:uid="{00000000-0005-0000-0000-000025030000}"/>
    <cellStyle name="SAPBEXexcGood2 2 5" xfId="831" xr:uid="{00000000-0005-0000-0000-000026030000}"/>
    <cellStyle name="SAPBEXexcGood2 2 6" xfId="832" xr:uid="{00000000-0005-0000-0000-000027030000}"/>
    <cellStyle name="SAPBEXexcGood2 2 7" xfId="833" xr:uid="{00000000-0005-0000-0000-000028030000}"/>
    <cellStyle name="SAPBEXexcGood2 2 8" xfId="834" xr:uid="{00000000-0005-0000-0000-000029030000}"/>
    <cellStyle name="SAPBEXexcGood2 2 9" xfId="835" xr:uid="{00000000-0005-0000-0000-00002A030000}"/>
    <cellStyle name="SAPBEXexcGood2 3" xfId="836" xr:uid="{00000000-0005-0000-0000-00002B030000}"/>
    <cellStyle name="SAPBEXexcGood2 4" xfId="837" xr:uid="{00000000-0005-0000-0000-00002C030000}"/>
    <cellStyle name="SAPBEXexcGood2 5" xfId="838" xr:uid="{00000000-0005-0000-0000-00002D030000}"/>
    <cellStyle name="SAPBEXexcGood2 6" xfId="839" xr:uid="{00000000-0005-0000-0000-00002E030000}"/>
    <cellStyle name="SAPBEXexcGood2 7" xfId="840" xr:uid="{00000000-0005-0000-0000-00002F030000}"/>
    <cellStyle name="SAPBEXexcGood2 8" xfId="841" xr:uid="{00000000-0005-0000-0000-000030030000}"/>
    <cellStyle name="SAPBEXexcGood2 9" xfId="842" xr:uid="{00000000-0005-0000-0000-000031030000}"/>
    <cellStyle name="SAPBEXexcGood3" xfId="34" xr:uid="{00000000-0005-0000-0000-000032030000}"/>
    <cellStyle name="SAPBEXexcGood3 10" xfId="843" xr:uid="{00000000-0005-0000-0000-000033030000}"/>
    <cellStyle name="SAPBEXexcGood3 11" xfId="844" xr:uid="{00000000-0005-0000-0000-000034030000}"/>
    <cellStyle name="SAPBEXexcGood3 12" xfId="845" xr:uid="{00000000-0005-0000-0000-000035030000}"/>
    <cellStyle name="SAPBEXexcGood3 2" xfId="846" xr:uid="{00000000-0005-0000-0000-000036030000}"/>
    <cellStyle name="SAPBEXexcGood3 2 10" xfId="847" xr:uid="{00000000-0005-0000-0000-000037030000}"/>
    <cellStyle name="SAPBEXexcGood3 2 2" xfId="848" xr:uid="{00000000-0005-0000-0000-000038030000}"/>
    <cellStyle name="SAPBEXexcGood3 2 3" xfId="849" xr:uid="{00000000-0005-0000-0000-000039030000}"/>
    <cellStyle name="SAPBEXexcGood3 2 4" xfId="850" xr:uid="{00000000-0005-0000-0000-00003A030000}"/>
    <cellStyle name="SAPBEXexcGood3 2 5" xfId="851" xr:uid="{00000000-0005-0000-0000-00003B030000}"/>
    <cellStyle name="SAPBEXexcGood3 2 6" xfId="852" xr:uid="{00000000-0005-0000-0000-00003C030000}"/>
    <cellStyle name="SAPBEXexcGood3 2 7" xfId="853" xr:uid="{00000000-0005-0000-0000-00003D030000}"/>
    <cellStyle name="SAPBEXexcGood3 2 8" xfId="854" xr:uid="{00000000-0005-0000-0000-00003E030000}"/>
    <cellStyle name="SAPBEXexcGood3 2 9" xfId="855" xr:uid="{00000000-0005-0000-0000-00003F030000}"/>
    <cellStyle name="SAPBEXexcGood3 3" xfId="856" xr:uid="{00000000-0005-0000-0000-000040030000}"/>
    <cellStyle name="SAPBEXexcGood3 4" xfId="857" xr:uid="{00000000-0005-0000-0000-000041030000}"/>
    <cellStyle name="SAPBEXexcGood3 5" xfId="858" xr:uid="{00000000-0005-0000-0000-000042030000}"/>
    <cellStyle name="SAPBEXexcGood3 6" xfId="859" xr:uid="{00000000-0005-0000-0000-000043030000}"/>
    <cellStyle name="SAPBEXexcGood3 7" xfId="860" xr:uid="{00000000-0005-0000-0000-000044030000}"/>
    <cellStyle name="SAPBEXexcGood3 8" xfId="861" xr:uid="{00000000-0005-0000-0000-000045030000}"/>
    <cellStyle name="SAPBEXexcGood3 9" xfId="862" xr:uid="{00000000-0005-0000-0000-000046030000}"/>
    <cellStyle name="SAPBEXfilterDrill" xfId="35" xr:uid="{00000000-0005-0000-0000-000047030000}"/>
    <cellStyle name="SAPBEXfilterDrill 10" xfId="863" xr:uid="{00000000-0005-0000-0000-000048030000}"/>
    <cellStyle name="SAPBEXfilterDrill 11" xfId="864" xr:uid="{00000000-0005-0000-0000-000049030000}"/>
    <cellStyle name="SAPBEXfilterDrill 12" xfId="865" xr:uid="{00000000-0005-0000-0000-00004A030000}"/>
    <cellStyle name="SAPBEXfilterDrill 2" xfId="866" xr:uid="{00000000-0005-0000-0000-00004B030000}"/>
    <cellStyle name="SAPBEXfilterDrill 2 10" xfId="867" xr:uid="{00000000-0005-0000-0000-00004C030000}"/>
    <cellStyle name="SAPBEXfilterDrill 2 2" xfId="868" xr:uid="{00000000-0005-0000-0000-00004D030000}"/>
    <cellStyle name="SAPBEXfilterDrill 2 3" xfId="869" xr:uid="{00000000-0005-0000-0000-00004E030000}"/>
    <cellStyle name="SAPBEXfilterDrill 2 4" xfId="870" xr:uid="{00000000-0005-0000-0000-00004F030000}"/>
    <cellStyle name="SAPBEXfilterDrill 2 5" xfId="871" xr:uid="{00000000-0005-0000-0000-000050030000}"/>
    <cellStyle name="SAPBEXfilterDrill 2 6" xfId="872" xr:uid="{00000000-0005-0000-0000-000051030000}"/>
    <cellStyle name="SAPBEXfilterDrill 2 7" xfId="873" xr:uid="{00000000-0005-0000-0000-000052030000}"/>
    <cellStyle name="SAPBEXfilterDrill 2 8" xfId="874" xr:uid="{00000000-0005-0000-0000-000053030000}"/>
    <cellStyle name="SAPBEXfilterDrill 2 9" xfId="875" xr:uid="{00000000-0005-0000-0000-000054030000}"/>
    <cellStyle name="SAPBEXfilterDrill 3" xfId="876" xr:uid="{00000000-0005-0000-0000-000055030000}"/>
    <cellStyle name="SAPBEXfilterDrill 4" xfId="877" xr:uid="{00000000-0005-0000-0000-000056030000}"/>
    <cellStyle name="SAPBEXfilterDrill 5" xfId="878" xr:uid="{00000000-0005-0000-0000-000057030000}"/>
    <cellStyle name="SAPBEXfilterDrill 6" xfId="879" xr:uid="{00000000-0005-0000-0000-000058030000}"/>
    <cellStyle name="SAPBEXfilterDrill 7" xfId="880" xr:uid="{00000000-0005-0000-0000-000059030000}"/>
    <cellStyle name="SAPBEXfilterDrill 8" xfId="881" xr:uid="{00000000-0005-0000-0000-00005A030000}"/>
    <cellStyle name="SAPBEXfilterDrill 9" xfId="882" xr:uid="{00000000-0005-0000-0000-00005B030000}"/>
    <cellStyle name="SAPBEXfilterItem" xfId="36" xr:uid="{00000000-0005-0000-0000-00005C030000}"/>
    <cellStyle name="SAPBEXfilterItem 10" xfId="883" xr:uid="{00000000-0005-0000-0000-00005D030000}"/>
    <cellStyle name="SAPBEXfilterItem 11" xfId="884" xr:uid="{00000000-0005-0000-0000-00005E030000}"/>
    <cellStyle name="SAPBEXfilterItem 12" xfId="885" xr:uid="{00000000-0005-0000-0000-00005F030000}"/>
    <cellStyle name="SAPBEXfilterItem 2" xfId="886" xr:uid="{00000000-0005-0000-0000-000060030000}"/>
    <cellStyle name="SAPBEXfilterItem 2 10" xfId="887" xr:uid="{00000000-0005-0000-0000-000061030000}"/>
    <cellStyle name="SAPBEXfilterItem 2 2" xfId="888" xr:uid="{00000000-0005-0000-0000-000062030000}"/>
    <cellStyle name="SAPBEXfilterItem 2 3" xfId="889" xr:uid="{00000000-0005-0000-0000-000063030000}"/>
    <cellStyle name="SAPBEXfilterItem 2 4" xfId="890" xr:uid="{00000000-0005-0000-0000-000064030000}"/>
    <cellStyle name="SAPBEXfilterItem 2 5" xfId="891" xr:uid="{00000000-0005-0000-0000-000065030000}"/>
    <cellStyle name="SAPBEXfilterItem 2 6" xfId="892" xr:uid="{00000000-0005-0000-0000-000066030000}"/>
    <cellStyle name="SAPBEXfilterItem 2 7" xfId="893" xr:uid="{00000000-0005-0000-0000-000067030000}"/>
    <cellStyle name="SAPBEXfilterItem 2 8" xfId="894" xr:uid="{00000000-0005-0000-0000-000068030000}"/>
    <cellStyle name="SAPBEXfilterItem 2 9" xfId="895" xr:uid="{00000000-0005-0000-0000-000069030000}"/>
    <cellStyle name="SAPBEXfilterItem 3" xfId="896" xr:uid="{00000000-0005-0000-0000-00006A030000}"/>
    <cellStyle name="SAPBEXfilterItem 4" xfId="897" xr:uid="{00000000-0005-0000-0000-00006B030000}"/>
    <cellStyle name="SAPBEXfilterItem 5" xfId="898" xr:uid="{00000000-0005-0000-0000-00006C030000}"/>
    <cellStyle name="SAPBEXfilterItem 6" xfId="899" xr:uid="{00000000-0005-0000-0000-00006D030000}"/>
    <cellStyle name="SAPBEXfilterItem 7" xfId="900" xr:uid="{00000000-0005-0000-0000-00006E030000}"/>
    <cellStyle name="SAPBEXfilterItem 8" xfId="901" xr:uid="{00000000-0005-0000-0000-00006F030000}"/>
    <cellStyle name="SAPBEXfilterItem 9" xfId="902" xr:uid="{00000000-0005-0000-0000-000070030000}"/>
    <cellStyle name="SAPBEXfilterText" xfId="37" xr:uid="{00000000-0005-0000-0000-000071030000}"/>
    <cellStyle name="SAPBEXfilterText 10" xfId="903" xr:uid="{00000000-0005-0000-0000-000072030000}"/>
    <cellStyle name="SAPBEXfilterText 11" xfId="904" xr:uid="{00000000-0005-0000-0000-000073030000}"/>
    <cellStyle name="SAPBEXfilterText 12" xfId="905" xr:uid="{00000000-0005-0000-0000-000074030000}"/>
    <cellStyle name="SAPBEXfilterText 2" xfId="906" xr:uid="{00000000-0005-0000-0000-000075030000}"/>
    <cellStyle name="SAPBEXfilterText 2 10" xfId="907" xr:uid="{00000000-0005-0000-0000-000076030000}"/>
    <cellStyle name="SAPBEXfilterText 2 2" xfId="908" xr:uid="{00000000-0005-0000-0000-000077030000}"/>
    <cellStyle name="SAPBEXfilterText 2 3" xfId="909" xr:uid="{00000000-0005-0000-0000-000078030000}"/>
    <cellStyle name="SAPBEXfilterText 2 4" xfId="910" xr:uid="{00000000-0005-0000-0000-000079030000}"/>
    <cellStyle name="SAPBEXfilterText 2 5" xfId="911" xr:uid="{00000000-0005-0000-0000-00007A030000}"/>
    <cellStyle name="SAPBEXfilterText 2 6" xfId="912" xr:uid="{00000000-0005-0000-0000-00007B030000}"/>
    <cellStyle name="SAPBEXfilterText 2 7" xfId="913" xr:uid="{00000000-0005-0000-0000-00007C030000}"/>
    <cellStyle name="SAPBEXfilterText 2 8" xfId="914" xr:uid="{00000000-0005-0000-0000-00007D030000}"/>
    <cellStyle name="SAPBEXfilterText 2 9" xfId="915" xr:uid="{00000000-0005-0000-0000-00007E030000}"/>
    <cellStyle name="SAPBEXfilterText 3" xfId="916" xr:uid="{00000000-0005-0000-0000-00007F030000}"/>
    <cellStyle name="SAPBEXfilterText 4" xfId="917" xr:uid="{00000000-0005-0000-0000-000080030000}"/>
    <cellStyle name="SAPBEXfilterText 5" xfId="918" xr:uid="{00000000-0005-0000-0000-000081030000}"/>
    <cellStyle name="SAPBEXfilterText 6" xfId="919" xr:uid="{00000000-0005-0000-0000-000082030000}"/>
    <cellStyle name="SAPBEXfilterText 7" xfId="920" xr:uid="{00000000-0005-0000-0000-000083030000}"/>
    <cellStyle name="SAPBEXfilterText 8" xfId="921" xr:uid="{00000000-0005-0000-0000-000084030000}"/>
    <cellStyle name="SAPBEXfilterText 9" xfId="922" xr:uid="{00000000-0005-0000-0000-000085030000}"/>
    <cellStyle name="SAPBEXformats" xfId="38" xr:uid="{00000000-0005-0000-0000-000086030000}"/>
    <cellStyle name="SAPBEXformats 10" xfId="923" xr:uid="{00000000-0005-0000-0000-000087030000}"/>
    <cellStyle name="SAPBEXformats 11" xfId="924" xr:uid="{00000000-0005-0000-0000-000088030000}"/>
    <cellStyle name="SAPBEXformats 12" xfId="925" xr:uid="{00000000-0005-0000-0000-000089030000}"/>
    <cellStyle name="SAPBEXformats 2" xfId="926" xr:uid="{00000000-0005-0000-0000-00008A030000}"/>
    <cellStyle name="SAPBEXformats 2 10" xfId="927" xr:uid="{00000000-0005-0000-0000-00008B030000}"/>
    <cellStyle name="SAPBEXformats 2 2" xfId="928" xr:uid="{00000000-0005-0000-0000-00008C030000}"/>
    <cellStyle name="SAPBEXformats 2 3" xfId="929" xr:uid="{00000000-0005-0000-0000-00008D030000}"/>
    <cellStyle name="SAPBEXformats 2 4" xfId="930" xr:uid="{00000000-0005-0000-0000-00008E030000}"/>
    <cellStyle name="SAPBEXformats 2 5" xfId="931" xr:uid="{00000000-0005-0000-0000-00008F030000}"/>
    <cellStyle name="SAPBEXformats 2 6" xfId="932" xr:uid="{00000000-0005-0000-0000-000090030000}"/>
    <cellStyle name="SAPBEXformats 2 7" xfId="933" xr:uid="{00000000-0005-0000-0000-000091030000}"/>
    <cellStyle name="SAPBEXformats 2 8" xfId="934" xr:uid="{00000000-0005-0000-0000-000092030000}"/>
    <cellStyle name="SAPBEXformats 2 9" xfId="935" xr:uid="{00000000-0005-0000-0000-000093030000}"/>
    <cellStyle name="SAPBEXformats 3" xfId="936" xr:uid="{00000000-0005-0000-0000-000094030000}"/>
    <cellStyle name="SAPBEXformats 4" xfId="937" xr:uid="{00000000-0005-0000-0000-000095030000}"/>
    <cellStyle name="SAPBEXformats 5" xfId="938" xr:uid="{00000000-0005-0000-0000-000096030000}"/>
    <cellStyle name="SAPBEXformats 6" xfId="939" xr:uid="{00000000-0005-0000-0000-000097030000}"/>
    <cellStyle name="SAPBEXformats 7" xfId="940" xr:uid="{00000000-0005-0000-0000-000098030000}"/>
    <cellStyle name="SAPBEXformats 8" xfId="941" xr:uid="{00000000-0005-0000-0000-000099030000}"/>
    <cellStyle name="SAPBEXformats 9" xfId="942" xr:uid="{00000000-0005-0000-0000-00009A030000}"/>
    <cellStyle name="SAPBEXheaderItem" xfId="39" xr:uid="{00000000-0005-0000-0000-00009B030000}"/>
    <cellStyle name="SAPBEXheaderItem 10" xfId="943" xr:uid="{00000000-0005-0000-0000-00009C030000}"/>
    <cellStyle name="SAPBEXheaderItem 11" xfId="944" xr:uid="{00000000-0005-0000-0000-00009D030000}"/>
    <cellStyle name="SAPBEXheaderItem 12" xfId="945" xr:uid="{00000000-0005-0000-0000-00009E030000}"/>
    <cellStyle name="SAPBEXheaderItem 2" xfId="946" xr:uid="{00000000-0005-0000-0000-00009F030000}"/>
    <cellStyle name="SAPBEXheaderItem 2 10" xfId="947" xr:uid="{00000000-0005-0000-0000-0000A0030000}"/>
    <cellStyle name="SAPBEXheaderItem 2 2" xfId="948" xr:uid="{00000000-0005-0000-0000-0000A1030000}"/>
    <cellStyle name="SAPBEXheaderItem 2 3" xfId="949" xr:uid="{00000000-0005-0000-0000-0000A2030000}"/>
    <cellStyle name="SAPBEXheaderItem 2 4" xfId="950" xr:uid="{00000000-0005-0000-0000-0000A3030000}"/>
    <cellStyle name="SAPBEXheaderItem 2 5" xfId="951" xr:uid="{00000000-0005-0000-0000-0000A4030000}"/>
    <cellStyle name="SAPBEXheaderItem 2 6" xfId="952" xr:uid="{00000000-0005-0000-0000-0000A5030000}"/>
    <cellStyle name="SAPBEXheaderItem 2 7" xfId="953" xr:uid="{00000000-0005-0000-0000-0000A6030000}"/>
    <cellStyle name="SAPBEXheaderItem 2 8" xfId="954" xr:uid="{00000000-0005-0000-0000-0000A7030000}"/>
    <cellStyle name="SAPBEXheaderItem 2 9" xfId="955" xr:uid="{00000000-0005-0000-0000-0000A8030000}"/>
    <cellStyle name="SAPBEXheaderItem 3" xfId="956" xr:uid="{00000000-0005-0000-0000-0000A9030000}"/>
    <cellStyle name="SAPBEXheaderItem 4" xfId="957" xr:uid="{00000000-0005-0000-0000-0000AA030000}"/>
    <cellStyle name="SAPBEXheaderItem 5" xfId="958" xr:uid="{00000000-0005-0000-0000-0000AB030000}"/>
    <cellStyle name="SAPBEXheaderItem 6" xfId="959" xr:uid="{00000000-0005-0000-0000-0000AC030000}"/>
    <cellStyle name="SAPBEXheaderItem 7" xfId="960" xr:uid="{00000000-0005-0000-0000-0000AD030000}"/>
    <cellStyle name="SAPBEXheaderItem 8" xfId="961" xr:uid="{00000000-0005-0000-0000-0000AE030000}"/>
    <cellStyle name="SAPBEXheaderItem 9" xfId="962" xr:uid="{00000000-0005-0000-0000-0000AF030000}"/>
    <cellStyle name="SAPBEXheaderText" xfId="40" xr:uid="{00000000-0005-0000-0000-0000B0030000}"/>
    <cellStyle name="SAPBEXheaderText 10" xfId="963" xr:uid="{00000000-0005-0000-0000-0000B1030000}"/>
    <cellStyle name="SAPBEXheaderText 11" xfId="964" xr:uid="{00000000-0005-0000-0000-0000B2030000}"/>
    <cellStyle name="SAPBEXheaderText 12" xfId="965" xr:uid="{00000000-0005-0000-0000-0000B3030000}"/>
    <cellStyle name="SAPBEXheaderText 2" xfId="966" xr:uid="{00000000-0005-0000-0000-0000B4030000}"/>
    <cellStyle name="SAPBEXheaderText 2 10" xfId="967" xr:uid="{00000000-0005-0000-0000-0000B5030000}"/>
    <cellStyle name="SAPBEXheaderText 2 2" xfId="968" xr:uid="{00000000-0005-0000-0000-0000B6030000}"/>
    <cellStyle name="SAPBEXheaderText 2 3" xfId="969" xr:uid="{00000000-0005-0000-0000-0000B7030000}"/>
    <cellStyle name="SAPBEXheaderText 2 4" xfId="970" xr:uid="{00000000-0005-0000-0000-0000B8030000}"/>
    <cellStyle name="SAPBEXheaderText 2 5" xfId="971" xr:uid="{00000000-0005-0000-0000-0000B9030000}"/>
    <cellStyle name="SAPBEXheaderText 2 6" xfId="972" xr:uid="{00000000-0005-0000-0000-0000BA030000}"/>
    <cellStyle name="SAPBEXheaderText 2 7" xfId="973" xr:uid="{00000000-0005-0000-0000-0000BB030000}"/>
    <cellStyle name="SAPBEXheaderText 2 8" xfId="974" xr:uid="{00000000-0005-0000-0000-0000BC030000}"/>
    <cellStyle name="SAPBEXheaderText 2 9" xfId="975" xr:uid="{00000000-0005-0000-0000-0000BD030000}"/>
    <cellStyle name="SAPBEXheaderText 3" xfId="976" xr:uid="{00000000-0005-0000-0000-0000BE030000}"/>
    <cellStyle name="SAPBEXheaderText 4" xfId="977" xr:uid="{00000000-0005-0000-0000-0000BF030000}"/>
    <cellStyle name="SAPBEXheaderText 5" xfId="978" xr:uid="{00000000-0005-0000-0000-0000C0030000}"/>
    <cellStyle name="SAPBEXheaderText 6" xfId="979" xr:uid="{00000000-0005-0000-0000-0000C1030000}"/>
    <cellStyle name="SAPBEXheaderText 7" xfId="980" xr:uid="{00000000-0005-0000-0000-0000C2030000}"/>
    <cellStyle name="SAPBEXheaderText 8" xfId="981" xr:uid="{00000000-0005-0000-0000-0000C3030000}"/>
    <cellStyle name="SAPBEXheaderText 9" xfId="982" xr:uid="{00000000-0005-0000-0000-0000C4030000}"/>
    <cellStyle name="SAPBEXHLevel0" xfId="41" xr:uid="{00000000-0005-0000-0000-0000C5030000}"/>
    <cellStyle name="SAPBEXHLevel0 10" xfId="983" xr:uid="{00000000-0005-0000-0000-0000C6030000}"/>
    <cellStyle name="SAPBEXHLevel0 11" xfId="984" xr:uid="{00000000-0005-0000-0000-0000C7030000}"/>
    <cellStyle name="SAPBEXHLevel0 12" xfId="985" xr:uid="{00000000-0005-0000-0000-0000C8030000}"/>
    <cellStyle name="SAPBEXHLevel0 2" xfId="986" xr:uid="{00000000-0005-0000-0000-0000C9030000}"/>
    <cellStyle name="SAPBEXHLevel0 2 10" xfId="987" xr:uid="{00000000-0005-0000-0000-0000CA030000}"/>
    <cellStyle name="SAPBEXHLevel0 2 11" xfId="988" xr:uid="{00000000-0005-0000-0000-0000CB030000}"/>
    <cellStyle name="SAPBEXHLevel0 2 2" xfId="989" xr:uid="{00000000-0005-0000-0000-0000CC030000}"/>
    <cellStyle name="SAPBEXHLevel0 2 3" xfId="990" xr:uid="{00000000-0005-0000-0000-0000CD030000}"/>
    <cellStyle name="SAPBEXHLevel0 2 4" xfId="991" xr:uid="{00000000-0005-0000-0000-0000CE030000}"/>
    <cellStyle name="SAPBEXHLevel0 2 5" xfId="992" xr:uid="{00000000-0005-0000-0000-0000CF030000}"/>
    <cellStyle name="SAPBEXHLevel0 2 6" xfId="993" xr:uid="{00000000-0005-0000-0000-0000D0030000}"/>
    <cellStyle name="SAPBEXHLevel0 2 7" xfId="994" xr:uid="{00000000-0005-0000-0000-0000D1030000}"/>
    <cellStyle name="SAPBEXHLevel0 2 8" xfId="995" xr:uid="{00000000-0005-0000-0000-0000D2030000}"/>
    <cellStyle name="SAPBEXHLevel0 2 9" xfId="996" xr:uid="{00000000-0005-0000-0000-0000D3030000}"/>
    <cellStyle name="SAPBEXHLevel0 3" xfId="997" xr:uid="{00000000-0005-0000-0000-0000D4030000}"/>
    <cellStyle name="SAPBEXHLevel0 4" xfId="998" xr:uid="{00000000-0005-0000-0000-0000D5030000}"/>
    <cellStyle name="SAPBEXHLevel0 5" xfId="999" xr:uid="{00000000-0005-0000-0000-0000D6030000}"/>
    <cellStyle name="SAPBEXHLevel0 6" xfId="1000" xr:uid="{00000000-0005-0000-0000-0000D7030000}"/>
    <cellStyle name="SAPBEXHLevel0 7" xfId="1001" xr:uid="{00000000-0005-0000-0000-0000D8030000}"/>
    <cellStyle name="SAPBEXHLevel0 8" xfId="1002" xr:uid="{00000000-0005-0000-0000-0000D9030000}"/>
    <cellStyle name="SAPBEXHLevel0 9" xfId="1003" xr:uid="{00000000-0005-0000-0000-0000DA030000}"/>
    <cellStyle name="SAPBEXHLevel0X" xfId="42" xr:uid="{00000000-0005-0000-0000-0000DB030000}"/>
    <cellStyle name="SAPBEXHLevel0X 10" xfId="1004" xr:uid="{00000000-0005-0000-0000-0000DC030000}"/>
    <cellStyle name="SAPBEXHLevel0X 11" xfId="1005" xr:uid="{00000000-0005-0000-0000-0000DD030000}"/>
    <cellStyle name="SAPBEXHLevel0X 12" xfId="1006" xr:uid="{00000000-0005-0000-0000-0000DE030000}"/>
    <cellStyle name="SAPBEXHLevel0X 2" xfId="1007" xr:uid="{00000000-0005-0000-0000-0000DF030000}"/>
    <cellStyle name="SAPBEXHLevel0X 2 10" xfId="1008" xr:uid="{00000000-0005-0000-0000-0000E0030000}"/>
    <cellStyle name="SAPBEXHLevel0X 2 2" xfId="1009" xr:uid="{00000000-0005-0000-0000-0000E1030000}"/>
    <cellStyle name="SAPBEXHLevel0X 2 3" xfId="1010" xr:uid="{00000000-0005-0000-0000-0000E2030000}"/>
    <cellStyle name="SAPBEXHLevel0X 2 4" xfId="1011" xr:uid="{00000000-0005-0000-0000-0000E3030000}"/>
    <cellStyle name="SAPBEXHLevel0X 2 5" xfId="1012" xr:uid="{00000000-0005-0000-0000-0000E4030000}"/>
    <cellStyle name="SAPBEXHLevel0X 2 6" xfId="1013" xr:uid="{00000000-0005-0000-0000-0000E5030000}"/>
    <cellStyle name="SAPBEXHLevel0X 2 7" xfId="1014" xr:uid="{00000000-0005-0000-0000-0000E6030000}"/>
    <cellStyle name="SAPBEXHLevel0X 2 8" xfId="1015" xr:uid="{00000000-0005-0000-0000-0000E7030000}"/>
    <cellStyle name="SAPBEXHLevel0X 2 9" xfId="1016" xr:uid="{00000000-0005-0000-0000-0000E8030000}"/>
    <cellStyle name="SAPBEXHLevel0X 3" xfId="1017" xr:uid="{00000000-0005-0000-0000-0000E9030000}"/>
    <cellStyle name="SAPBEXHLevel0X 4" xfId="1018" xr:uid="{00000000-0005-0000-0000-0000EA030000}"/>
    <cellStyle name="SAPBEXHLevel0X 5" xfId="1019" xr:uid="{00000000-0005-0000-0000-0000EB030000}"/>
    <cellStyle name="SAPBEXHLevel0X 6" xfId="1020" xr:uid="{00000000-0005-0000-0000-0000EC030000}"/>
    <cellStyle name="SAPBEXHLevel0X 7" xfId="1021" xr:uid="{00000000-0005-0000-0000-0000ED030000}"/>
    <cellStyle name="SAPBEXHLevel0X 8" xfId="1022" xr:uid="{00000000-0005-0000-0000-0000EE030000}"/>
    <cellStyle name="SAPBEXHLevel0X 9" xfId="1023" xr:uid="{00000000-0005-0000-0000-0000EF030000}"/>
    <cellStyle name="SAPBEXHLevel1" xfId="43" xr:uid="{00000000-0005-0000-0000-0000F0030000}"/>
    <cellStyle name="SAPBEXHLevel1 10" xfId="1024" xr:uid="{00000000-0005-0000-0000-0000F1030000}"/>
    <cellStyle name="SAPBEXHLevel1 11" xfId="1025" xr:uid="{00000000-0005-0000-0000-0000F2030000}"/>
    <cellStyle name="SAPBEXHLevel1 12" xfId="1026" xr:uid="{00000000-0005-0000-0000-0000F3030000}"/>
    <cellStyle name="SAPBEXHLevel1 2" xfId="1027" xr:uid="{00000000-0005-0000-0000-0000F4030000}"/>
    <cellStyle name="SAPBEXHLevel1 2 10" xfId="1028" xr:uid="{00000000-0005-0000-0000-0000F5030000}"/>
    <cellStyle name="SAPBEXHLevel1 2 11" xfId="1029" xr:uid="{00000000-0005-0000-0000-0000F6030000}"/>
    <cellStyle name="SAPBEXHLevel1 2 2" xfId="1030" xr:uid="{00000000-0005-0000-0000-0000F7030000}"/>
    <cellStyle name="SAPBEXHLevel1 2 3" xfId="1031" xr:uid="{00000000-0005-0000-0000-0000F8030000}"/>
    <cellStyle name="SAPBEXHLevel1 2 4" xfId="1032" xr:uid="{00000000-0005-0000-0000-0000F9030000}"/>
    <cellStyle name="SAPBEXHLevel1 2 5" xfId="1033" xr:uid="{00000000-0005-0000-0000-0000FA030000}"/>
    <cellStyle name="SAPBEXHLevel1 2 6" xfId="1034" xr:uid="{00000000-0005-0000-0000-0000FB030000}"/>
    <cellStyle name="SAPBEXHLevel1 2 7" xfId="1035" xr:uid="{00000000-0005-0000-0000-0000FC030000}"/>
    <cellStyle name="SAPBEXHLevel1 2 8" xfId="1036" xr:uid="{00000000-0005-0000-0000-0000FD030000}"/>
    <cellStyle name="SAPBEXHLevel1 2 9" xfId="1037" xr:uid="{00000000-0005-0000-0000-0000FE030000}"/>
    <cellStyle name="SAPBEXHLevel1 3" xfId="1038" xr:uid="{00000000-0005-0000-0000-0000FF030000}"/>
    <cellStyle name="SAPBEXHLevel1 4" xfId="1039" xr:uid="{00000000-0005-0000-0000-000000040000}"/>
    <cellStyle name="SAPBEXHLevel1 5" xfId="1040" xr:uid="{00000000-0005-0000-0000-000001040000}"/>
    <cellStyle name="SAPBEXHLevel1 6" xfId="1041" xr:uid="{00000000-0005-0000-0000-000002040000}"/>
    <cellStyle name="SAPBEXHLevel1 7" xfId="1042" xr:uid="{00000000-0005-0000-0000-000003040000}"/>
    <cellStyle name="SAPBEXHLevel1 8" xfId="1043" xr:uid="{00000000-0005-0000-0000-000004040000}"/>
    <cellStyle name="SAPBEXHLevel1 9" xfId="1044" xr:uid="{00000000-0005-0000-0000-000005040000}"/>
    <cellStyle name="SAPBEXHLevel1X" xfId="44" xr:uid="{00000000-0005-0000-0000-000006040000}"/>
    <cellStyle name="SAPBEXHLevel1X 10" xfId="1045" xr:uid="{00000000-0005-0000-0000-000007040000}"/>
    <cellStyle name="SAPBEXHLevel1X 11" xfId="1046" xr:uid="{00000000-0005-0000-0000-000008040000}"/>
    <cellStyle name="SAPBEXHLevel1X 12" xfId="1047" xr:uid="{00000000-0005-0000-0000-000009040000}"/>
    <cellStyle name="SAPBEXHLevel1X 2" xfId="1048" xr:uid="{00000000-0005-0000-0000-00000A040000}"/>
    <cellStyle name="SAPBEXHLevel1X 2 10" xfId="1049" xr:uid="{00000000-0005-0000-0000-00000B040000}"/>
    <cellStyle name="SAPBEXHLevel1X 2 2" xfId="1050" xr:uid="{00000000-0005-0000-0000-00000C040000}"/>
    <cellStyle name="SAPBEXHLevel1X 2 3" xfId="1051" xr:uid="{00000000-0005-0000-0000-00000D040000}"/>
    <cellStyle name="SAPBEXHLevel1X 2 4" xfId="1052" xr:uid="{00000000-0005-0000-0000-00000E040000}"/>
    <cellStyle name="SAPBEXHLevel1X 2 5" xfId="1053" xr:uid="{00000000-0005-0000-0000-00000F040000}"/>
    <cellStyle name="SAPBEXHLevel1X 2 6" xfId="1054" xr:uid="{00000000-0005-0000-0000-000010040000}"/>
    <cellStyle name="SAPBEXHLevel1X 2 7" xfId="1055" xr:uid="{00000000-0005-0000-0000-000011040000}"/>
    <cellStyle name="SAPBEXHLevel1X 2 8" xfId="1056" xr:uid="{00000000-0005-0000-0000-000012040000}"/>
    <cellStyle name="SAPBEXHLevel1X 2 9" xfId="1057" xr:uid="{00000000-0005-0000-0000-000013040000}"/>
    <cellStyle name="SAPBEXHLevel1X 3" xfId="1058" xr:uid="{00000000-0005-0000-0000-000014040000}"/>
    <cellStyle name="SAPBEXHLevel1X 4" xfId="1059" xr:uid="{00000000-0005-0000-0000-000015040000}"/>
    <cellStyle name="SAPBEXHLevel1X 5" xfId="1060" xr:uid="{00000000-0005-0000-0000-000016040000}"/>
    <cellStyle name="SAPBEXHLevel1X 6" xfId="1061" xr:uid="{00000000-0005-0000-0000-000017040000}"/>
    <cellStyle name="SAPBEXHLevel1X 7" xfId="1062" xr:uid="{00000000-0005-0000-0000-000018040000}"/>
    <cellStyle name="SAPBEXHLevel1X 8" xfId="1063" xr:uid="{00000000-0005-0000-0000-000019040000}"/>
    <cellStyle name="SAPBEXHLevel1X 9" xfId="1064" xr:uid="{00000000-0005-0000-0000-00001A040000}"/>
    <cellStyle name="SAPBEXHLevel2" xfId="45" xr:uid="{00000000-0005-0000-0000-00001B040000}"/>
    <cellStyle name="SAPBEXHLevel2 10" xfId="1065" xr:uid="{00000000-0005-0000-0000-00001C040000}"/>
    <cellStyle name="SAPBEXHLevel2 11" xfId="1066" xr:uid="{00000000-0005-0000-0000-00001D040000}"/>
    <cellStyle name="SAPBEXHLevel2 12" xfId="1067" xr:uid="{00000000-0005-0000-0000-00001E040000}"/>
    <cellStyle name="SAPBEXHLevel2 2" xfId="1068" xr:uid="{00000000-0005-0000-0000-00001F040000}"/>
    <cellStyle name="SAPBEXHLevel2 2 10" xfId="1069" xr:uid="{00000000-0005-0000-0000-000020040000}"/>
    <cellStyle name="SAPBEXHLevel2 2 2" xfId="1070" xr:uid="{00000000-0005-0000-0000-000021040000}"/>
    <cellStyle name="SAPBEXHLevel2 2 3" xfId="1071" xr:uid="{00000000-0005-0000-0000-000022040000}"/>
    <cellStyle name="SAPBEXHLevel2 2 4" xfId="1072" xr:uid="{00000000-0005-0000-0000-000023040000}"/>
    <cellStyle name="SAPBEXHLevel2 2 5" xfId="1073" xr:uid="{00000000-0005-0000-0000-000024040000}"/>
    <cellStyle name="SAPBEXHLevel2 2 6" xfId="1074" xr:uid="{00000000-0005-0000-0000-000025040000}"/>
    <cellStyle name="SAPBEXHLevel2 2 7" xfId="1075" xr:uid="{00000000-0005-0000-0000-000026040000}"/>
    <cellStyle name="SAPBEXHLevel2 2 8" xfId="1076" xr:uid="{00000000-0005-0000-0000-000027040000}"/>
    <cellStyle name="SAPBEXHLevel2 2 9" xfId="1077" xr:uid="{00000000-0005-0000-0000-000028040000}"/>
    <cellStyle name="SAPBEXHLevel2 3" xfId="1078" xr:uid="{00000000-0005-0000-0000-000029040000}"/>
    <cellStyle name="SAPBEXHLevel2 4" xfId="1079" xr:uid="{00000000-0005-0000-0000-00002A040000}"/>
    <cellStyle name="SAPBEXHLevel2 5" xfId="1080" xr:uid="{00000000-0005-0000-0000-00002B040000}"/>
    <cellStyle name="SAPBEXHLevel2 6" xfId="1081" xr:uid="{00000000-0005-0000-0000-00002C040000}"/>
    <cellStyle name="SAPBEXHLevel2 7" xfId="1082" xr:uid="{00000000-0005-0000-0000-00002D040000}"/>
    <cellStyle name="SAPBEXHLevel2 8" xfId="1083" xr:uid="{00000000-0005-0000-0000-00002E040000}"/>
    <cellStyle name="SAPBEXHLevel2 9" xfId="1084" xr:uid="{00000000-0005-0000-0000-00002F040000}"/>
    <cellStyle name="SAPBEXHLevel2X" xfId="46" xr:uid="{00000000-0005-0000-0000-000030040000}"/>
    <cellStyle name="SAPBEXHLevel2X 10" xfId="1085" xr:uid="{00000000-0005-0000-0000-000031040000}"/>
    <cellStyle name="SAPBEXHLevel2X 11" xfId="1086" xr:uid="{00000000-0005-0000-0000-000032040000}"/>
    <cellStyle name="SAPBEXHLevel2X 12" xfId="1087" xr:uid="{00000000-0005-0000-0000-000033040000}"/>
    <cellStyle name="SAPBEXHLevel2X 2" xfId="1088" xr:uid="{00000000-0005-0000-0000-000034040000}"/>
    <cellStyle name="SAPBEXHLevel2X 2 10" xfId="1089" xr:uid="{00000000-0005-0000-0000-000035040000}"/>
    <cellStyle name="SAPBEXHLevel2X 2 2" xfId="1090" xr:uid="{00000000-0005-0000-0000-000036040000}"/>
    <cellStyle name="SAPBEXHLevel2X 2 3" xfId="1091" xr:uid="{00000000-0005-0000-0000-000037040000}"/>
    <cellStyle name="SAPBEXHLevel2X 2 4" xfId="1092" xr:uid="{00000000-0005-0000-0000-000038040000}"/>
    <cellStyle name="SAPBEXHLevel2X 2 5" xfId="1093" xr:uid="{00000000-0005-0000-0000-000039040000}"/>
    <cellStyle name="SAPBEXHLevel2X 2 6" xfId="1094" xr:uid="{00000000-0005-0000-0000-00003A040000}"/>
    <cellStyle name="SAPBEXHLevel2X 2 7" xfId="1095" xr:uid="{00000000-0005-0000-0000-00003B040000}"/>
    <cellStyle name="SAPBEXHLevel2X 2 8" xfId="1096" xr:uid="{00000000-0005-0000-0000-00003C040000}"/>
    <cellStyle name="SAPBEXHLevel2X 2 9" xfId="1097" xr:uid="{00000000-0005-0000-0000-00003D040000}"/>
    <cellStyle name="SAPBEXHLevel2X 3" xfId="1098" xr:uid="{00000000-0005-0000-0000-00003E040000}"/>
    <cellStyle name="SAPBEXHLevel2X 4" xfId="1099" xr:uid="{00000000-0005-0000-0000-00003F040000}"/>
    <cellStyle name="SAPBEXHLevel2X 5" xfId="1100" xr:uid="{00000000-0005-0000-0000-000040040000}"/>
    <cellStyle name="SAPBEXHLevel2X 6" xfId="1101" xr:uid="{00000000-0005-0000-0000-000041040000}"/>
    <cellStyle name="SAPBEXHLevel2X 7" xfId="1102" xr:uid="{00000000-0005-0000-0000-000042040000}"/>
    <cellStyle name="SAPBEXHLevel2X 8" xfId="1103" xr:uid="{00000000-0005-0000-0000-000043040000}"/>
    <cellStyle name="SAPBEXHLevel2X 9" xfId="1104" xr:uid="{00000000-0005-0000-0000-000044040000}"/>
    <cellStyle name="SAPBEXHLevel3" xfId="47" xr:uid="{00000000-0005-0000-0000-000045040000}"/>
    <cellStyle name="SAPBEXHLevel3 10" xfId="1105" xr:uid="{00000000-0005-0000-0000-000046040000}"/>
    <cellStyle name="SAPBEXHLevel3 11" xfId="1106" xr:uid="{00000000-0005-0000-0000-000047040000}"/>
    <cellStyle name="SAPBEXHLevel3 12" xfId="1107" xr:uid="{00000000-0005-0000-0000-000048040000}"/>
    <cellStyle name="SAPBEXHLevel3 2" xfId="1108" xr:uid="{00000000-0005-0000-0000-000049040000}"/>
    <cellStyle name="SAPBEXHLevel3 2 10" xfId="1109" xr:uid="{00000000-0005-0000-0000-00004A040000}"/>
    <cellStyle name="SAPBEXHLevel3 2 2" xfId="1110" xr:uid="{00000000-0005-0000-0000-00004B040000}"/>
    <cellStyle name="SAPBEXHLevel3 2 3" xfId="1111" xr:uid="{00000000-0005-0000-0000-00004C040000}"/>
    <cellStyle name="SAPBEXHLevel3 2 4" xfId="1112" xr:uid="{00000000-0005-0000-0000-00004D040000}"/>
    <cellStyle name="SAPBEXHLevel3 2 5" xfId="1113" xr:uid="{00000000-0005-0000-0000-00004E040000}"/>
    <cellStyle name="SAPBEXHLevel3 2 6" xfId="1114" xr:uid="{00000000-0005-0000-0000-00004F040000}"/>
    <cellStyle name="SAPBEXHLevel3 2 7" xfId="1115" xr:uid="{00000000-0005-0000-0000-000050040000}"/>
    <cellStyle name="SAPBEXHLevel3 2 8" xfId="1116" xr:uid="{00000000-0005-0000-0000-000051040000}"/>
    <cellStyle name="SAPBEXHLevel3 2 9" xfId="1117" xr:uid="{00000000-0005-0000-0000-000052040000}"/>
    <cellStyle name="SAPBEXHLevel3 3" xfId="1118" xr:uid="{00000000-0005-0000-0000-000053040000}"/>
    <cellStyle name="SAPBEXHLevel3 4" xfId="1119" xr:uid="{00000000-0005-0000-0000-000054040000}"/>
    <cellStyle name="SAPBEXHLevel3 5" xfId="1120" xr:uid="{00000000-0005-0000-0000-000055040000}"/>
    <cellStyle name="SAPBEXHLevel3 6" xfId="1121" xr:uid="{00000000-0005-0000-0000-000056040000}"/>
    <cellStyle name="SAPBEXHLevel3 7" xfId="1122" xr:uid="{00000000-0005-0000-0000-000057040000}"/>
    <cellStyle name="SAPBEXHLevel3 8" xfId="1123" xr:uid="{00000000-0005-0000-0000-000058040000}"/>
    <cellStyle name="SAPBEXHLevel3 9" xfId="1124" xr:uid="{00000000-0005-0000-0000-000059040000}"/>
    <cellStyle name="SAPBEXHLevel3X" xfId="48" xr:uid="{00000000-0005-0000-0000-00005A040000}"/>
    <cellStyle name="SAPBEXHLevel3X 10" xfId="1125" xr:uid="{00000000-0005-0000-0000-00005B040000}"/>
    <cellStyle name="SAPBEXHLevel3X 11" xfId="1126" xr:uid="{00000000-0005-0000-0000-00005C040000}"/>
    <cellStyle name="SAPBEXHLevel3X 12" xfId="1127" xr:uid="{00000000-0005-0000-0000-00005D040000}"/>
    <cellStyle name="SAPBEXHLevel3X 2" xfId="1128" xr:uid="{00000000-0005-0000-0000-00005E040000}"/>
    <cellStyle name="SAPBEXHLevel3X 2 10" xfId="1129" xr:uid="{00000000-0005-0000-0000-00005F040000}"/>
    <cellStyle name="SAPBEXHLevel3X 2 2" xfId="1130" xr:uid="{00000000-0005-0000-0000-000060040000}"/>
    <cellStyle name="SAPBEXHLevel3X 2 3" xfId="1131" xr:uid="{00000000-0005-0000-0000-000061040000}"/>
    <cellStyle name="SAPBEXHLevel3X 2 4" xfId="1132" xr:uid="{00000000-0005-0000-0000-000062040000}"/>
    <cellStyle name="SAPBEXHLevel3X 2 5" xfId="1133" xr:uid="{00000000-0005-0000-0000-000063040000}"/>
    <cellStyle name="SAPBEXHLevel3X 2 6" xfId="1134" xr:uid="{00000000-0005-0000-0000-000064040000}"/>
    <cellStyle name="SAPBEXHLevel3X 2 7" xfId="1135" xr:uid="{00000000-0005-0000-0000-000065040000}"/>
    <cellStyle name="SAPBEXHLevel3X 2 8" xfId="1136" xr:uid="{00000000-0005-0000-0000-000066040000}"/>
    <cellStyle name="SAPBEXHLevel3X 2 9" xfId="1137" xr:uid="{00000000-0005-0000-0000-000067040000}"/>
    <cellStyle name="SAPBEXHLevel3X 3" xfId="1138" xr:uid="{00000000-0005-0000-0000-000068040000}"/>
    <cellStyle name="SAPBEXHLevel3X 4" xfId="1139" xr:uid="{00000000-0005-0000-0000-000069040000}"/>
    <cellStyle name="SAPBEXHLevel3X 5" xfId="1140" xr:uid="{00000000-0005-0000-0000-00006A040000}"/>
    <cellStyle name="SAPBEXHLevel3X 6" xfId="1141" xr:uid="{00000000-0005-0000-0000-00006B040000}"/>
    <cellStyle name="SAPBEXHLevel3X 7" xfId="1142" xr:uid="{00000000-0005-0000-0000-00006C040000}"/>
    <cellStyle name="SAPBEXHLevel3X 8" xfId="1143" xr:uid="{00000000-0005-0000-0000-00006D040000}"/>
    <cellStyle name="SAPBEXHLevel3X 9" xfId="1144" xr:uid="{00000000-0005-0000-0000-00006E040000}"/>
    <cellStyle name="SAPBEXchaText" xfId="10" xr:uid="{00000000-0005-0000-0000-00006F040000}"/>
    <cellStyle name="SAPBEXchaText 10" xfId="1145" xr:uid="{00000000-0005-0000-0000-000070040000}"/>
    <cellStyle name="SAPBEXchaText 11" xfId="1146" xr:uid="{00000000-0005-0000-0000-000071040000}"/>
    <cellStyle name="SAPBEXchaText 12" xfId="1147" xr:uid="{00000000-0005-0000-0000-000072040000}"/>
    <cellStyle name="SAPBEXchaText 2" xfId="1148" xr:uid="{00000000-0005-0000-0000-000073040000}"/>
    <cellStyle name="SAPBEXchaText 2 10" xfId="1149" xr:uid="{00000000-0005-0000-0000-000074040000}"/>
    <cellStyle name="SAPBEXchaText 2 11" xfId="1150" xr:uid="{00000000-0005-0000-0000-000075040000}"/>
    <cellStyle name="SAPBEXchaText 2 12" xfId="1151" xr:uid="{00000000-0005-0000-0000-000076040000}"/>
    <cellStyle name="SAPBEXchaText 2 2" xfId="1152" xr:uid="{00000000-0005-0000-0000-000077040000}"/>
    <cellStyle name="SAPBEXchaText 2 2 10" xfId="1153" xr:uid="{00000000-0005-0000-0000-000078040000}"/>
    <cellStyle name="SAPBEXchaText 2 2 2" xfId="1154" xr:uid="{00000000-0005-0000-0000-000079040000}"/>
    <cellStyle name="SAPBEXchaText 2 2 3" xfId="1155" xr:uid="{00000000-0005-0000-0000-00007A040000}"/>
    <cellStyle name="SAPBEXchaText 2 2 4" xfId="1156" xr:uid="{00000000-0005-0000-0000-00007B040000}"/>
    <cellStyle name="SAPBEXchaText 2 2 5" xfId="1157" xr:uid="{00000000-0005-0000-0000-00007C040000}"/>
    <cellStyle name="SAPBEXchaText 2 2 6" xfId="1158" xr:uid="{00000000-0005-0000-0000-00007D040000}"/>
    <cellStyle name="SAPBEXchaText 2 2 7" xfId="1159" xr:uid="{00000000-0005-0000-0000-00007E040000}"/>
    <cellStyle name="SAPBEXchaText 2 2 8" xfId="1160" xr:uid="{00000000-0005-0000-0000-00007F040000}"/>
    <cellStyle name="SAPBEXchaText 2 2 9" xfId="1161" xr:uid="{00000000-0005-0000-0000-000080040000}"/>
    <cellStyle name="SAPBEXchaText 2 3" xfId="1162" xr:uid="{00000000-0005-0000-0000-000081040000}"/>
    <cellStyle name="SAPBEXchaText 2 4" xfId="1163" xr:uid="{00000000-0005-0000-0000-000082040000}"/>
    <cellStyle name="SAPBEXchaText 2 5" xfId="1164" xr:uid="{00000000-0005-0000-0000-000083040000}"/>
    <cellStyle name="SAPBEXchaText 2 6" xfId="1165" xr:uid="{00000000-0005-0000-0000-000084040000}"/>
    <cellStyle name="SAPBEXchaText 2 7" xfId="1166" xr:uid="{00000000-0005-0000-0000-000085040000}"/>
    <cellStyle name="SAPBEXchaText 2 8" xfId="1167" xr:uid="{00000000-0005-0000-0000-000086040000}"/>
    <cellStyle name="SAPBEXchaText 2 9" xfId="1168" xr:uid="{00000000-0005-0000-0000-000087040000}"/>
    <cellStyle name="SAPBEXchaText 3" xfId="1169" xr:uid="{00000000-0005-0000-0000-000088040000}"/>
    <cellStyle name="SAPBEXchaText 3 10" xfId="1170" xr:uid="{00000000-0005-0000-0000-000089040000}"/>
    <cellStyle name="SAPBEXchaText 3 2" xfId="1171" xr:uid="{00000000-0005-0000-0000-00008A040000}"/>
    <cellStyle name="SAPBEXchaText 3 3" xfId="1172" xr:uid="{00000000-0005-0000-0000-00008B040000}"/>
    <cellStyle name="SAPBEXchaText 3 4" xfId="1173" xr:uid="{00000000-0005-0000-0000-00008C040000}"/>
    <cellStyle name="SAPBEXchaText 3 5" xfId="1174" xr:uid="{00000000-0005-0000-0000-00008D040000}"/>
    <cellStyle name="SAPBEXchaText 3 6" xfId="1175" xr:uid="{00000000-0005-0000-0000-00008E040000}"/>
    <cellStyle name="SAPBEXchaText 3 7" xfId="1176" xr:uid="{00000000-0005-0000-0000-00008F040000}"/>
    <cellStyle name="SAPBEXchaText 3 8" xfId="1177" xr:uid="{00000000-0005-0000-0000-000090040000}"/>
    <cellStyle name="SAPBEXchaText 3 9" xfId="1178" xr:uid="{00000000-0005-0000-0000-000091040000}"/>
    <cellStyle name="SAPBEXchaText 4" xfId="1179" xr:uid="{00000000-0005-0000-0000-000092040000}"/>
    <cellStyle name="SAPBEXchaText 5" xfId="1180" xr:uid="{00000000-0005-0000-0000-000093040000}"/>
    <cellStyle name="SAPBEXchaText 6" xfId="1181" xr:uid="{00000000-0005-0000-0000-000094040000}"/>
    <cellStyle name="SAPBEXchaText 7" xfId="1182" xr:uid="{00000000-0005-0000-0000-000095040000}"/>
    <cellStyle name="SAPBEXchaText 8" xfId="1183" xr:uid="{00000000-0005-0000-0000-000096040000}"/>
    <cellStyle name="SAPBEXchaText 9" xfId="1184" xr:uid="{00000000-0005-0000-0000-000097040000}"/>
    <cellStyle name="SAPBEXchaText_Výkaz 13-D3a _2011_jk" xfId="1185" xr:uid="{00000000-0005-0000-0000-000098040000}"/>
    <cellStyle name="SAPBEXinputData" xfId="1186" xr:uid="{00000000-0005-0000-0000-000099040000}"/>
    <cellStyle name="SAPBEXinputData 2" xfId="1187" xr:uid="{00000000-0005-0000-0000-00009A040000}"/>
    <cellStyle name="SAPBEXItemHeader" xfId="1188" xr:uid="{00000000-0005-0000-0000-00009B040000}"/>
    <cellStyle name="SAPBEXItemHeader 10" xfId="1189" xr:uid="{00000000-0005-0000-0000-00009C040000}"/>
    <cellStyle name="SAPBEXItemHeader 11" xfId="1190" xr:uid="{00000000-0005-0000-0000-00009D040000}"/>
    <cellStyle name="SAPBEXItemHeader 2" xfId="1191" xr:uid="{00000000-0005-0000-0000-00009E040000}"/>
    <cellStyle name="SAPBEXItemHeader 2 10" xfId="1192" xr:uid="{00000000-0005-0000-0000-00009F040000}"/>
    <cellStyle name="SAPBEXItemHeader 2 2" xfId="1193" xr:uid="{00000000-0005-0000-0000-0000A0040000}"/>
    <cellStyle name="SAPBEXItemHeader 2 3" xfId="1194" xr:uid="{00000000-0005-0000-0000-0000A1040000}"/>
    <cellStyle name="SAPBEXItemHeader 2 4" xfId="1195" xr:uid="{00000000-0005-0000-0000-0000A2040000}"/>
    <cellStyle name="SAPBEXItemHeader 2 5" xfId="1196" xr:uid="{00000000-0005-0000-0000-0000A3040000}"/>
    <cellStyle name="SAPBEXItemHeader 2 6" xfId="1197" xr:uid="{00000000-0005-0000-0000-0000A4040000}"/>
    <cellStyle name="SAPBEXItemHeader 2 7" xfId="1198" xr:uid="{00000000-0005-0000-0000-0000A5040000}"/>
    <cellStyle name="SAPBEXItemHeader 2 8" xfId="1199" xr:uid="{00000000-0005-0000-0000-0000A6040000}"/>
    <cellStyle name="SAPBEXItemHeader 2 9" xfId="1200" xr:uid="{00000000-0005-0000-0000-0000A7040000}"/>
    <cellStyle name="SAPBEXItemHeader 3" xfId="1201" xr:uid="{00000000-0005-0000-0000-0000A8040000}"/>
    <cellStyle name="SAPBEXItemHeader 4" xfId="1202" xr:uid="{00000000-0005-0000-0000-0000A9040000}"/>
    <cellStyle name="SAPBEXItemHeader 5" xfId="1203" xr:uid="{00000000-0005-0000-0000-0000AA040000}"/>
    <cellStyle name="SAPBEXItemHeader 6" xfId="1204" xr:uid="{00000000-0005-0000-0000-0000AB040000}"/>
    <cellStyle name="SAPBEXItemHeader 7" xfId="1205" xr:uid="{00000000-0005-0000-0000-0000AC040000}"/>
    <cellStyle name="SAPBEXItemHeader 8" xfId="1206" xr:uid="{00000000-0005-0000-0000-0000AD040000}"/>
    <cellStyle name="SAPBEXItemHeader 9" xfId="1207" xr:uid="{00000000-0005-0000-0000-0000AE040000}"/>
    <cellStyle name="SAPBEXresData" xfId="49" xr:uid="{00000000-0005-0000-0000-0000AF040000}"/>
    <cellStyle name="SAPBEXresData 10" xfId="1208" xr:uid="{00000000-0005-0000-0000-0000B0040000}"/>
    <cellStyle name="SAPBEXresData 11" xfId="1209" xr:uid="{00000000-0005-0000-0000-0000B1040000}"/>
    <cellStyle name="SAPBEXresData 12" xfId="1210" xr:uid="{00000000-0005-0000-0000-0000B2040000}"/>
    <cellStyle name="SAPBEXresData 2" xfId="1211" xr:uid="{00000000-0005-0000-0000-0000B3040000}"/>
    <cellStyle name="SAPBEXresData 2 10" xfId="1212" xr:uid="{00000000-0005-0000-0000-0000B4040000}"/>
    <cellStyle name="SAPBEXresData 2 2" xfId="1213" xr:uid="{00000000-0005-0000-0000-0000B5040000}"/>
    <cellStyle name="SAPBEXresData 2 3" xfId="1214" xr:uid="{00000000-0005-0000-0000-0000B6040000}"/>
    <cellStyle name="SAPBEXresData 2 4" xfId="1215" xr:uid="{00000000-0005-0000-0000-0000B7040000}"/>
    <cellStyle name="SAPBEXresData 2 5" xfId="1216" xr:uid="{00000000-0005-0000-0000-0000B8040000}"/>
    <cellStyle name="SAPBEXresData 2 6" xfId="1217" xr:uid="{00000000-0005-0000-0000-0000B9040000}"/>
    <cellStyle name="SAPBEXresData 2 7" xfId="1218" xr:uid="{00000000-0005-0000-0000-0000BA040000}"/>
    <cellStyle name="SAPBEXresData 2 8" xfId="1219" xr:uid="{00000000-0005-0000-0000-0000BB040000}"/>
    <cellStyle name="SAPBEXresData 2 9" xfId="1220" xr:uid="{00000000-0005-0000-0000-0000BC040000}"/>
    <cellStyle name="SAPBEXresData 3" xfId="1221" xr:uid="{00000000-0005-0000-0000-0000BD040000}"/>
    <cellStyle name="SAPBEXresData 4" xfId="1222" xr:uid="{00000000-0005-0000-0000-0000BE040000}"/>
    <cellStyle name="SAPBEXresData 5" xfId="1223" xr:uid="{00000000-0005-0000-0000-0000BF040000}"/>
    <cellStyle name="SAPBEXresData 6" xfId="1224" xr:uid="{00000000-0005-0000-0000-0000C0040000}"/>
    <cellStyle name="SAPBEXresData 7" xfId="1225" xr:uid="{00000000-0005-0000-0000-0000C1040000}"/>
    <cellStyle name="SAPBEXresData 8" xfId="1226" xr:uid="{00000000-0005-0000-0000-0000C2040000}"/>
    <cellStyle name="SAPBEXresData 9" xfId="1227" xr:uid="{00000000-0005-0000-0000-0000C3040000}"/>
    <cellStyle name="SAPBEXresDataEmph" xfId="50" xr:uid="{00000000-0005-0000-0000-0000C4040000}"/>
    <cellStyle name="SAPBEXresDataEmph 2" xfId="1228" xr:uid="{00000000-0005-0000-0000-0000C5040000}"/>
    <cellStyle name="SAPBEXresDataEmph 2 2" xfId="1229" xr:uid="{00000000-0005-0000-0000-0000C6040000}"/>
    <cellStyle name="SAPBEXresDataEmph 2 3" xfId="1230" xr:uid="{00000000-0005-0000-0000-0000C7040000}"/>
    <cellStyle name="SAPBEXresDataEmph 2 4" xfId="1231" xr:uid="{00000000-0005-0000-0000-0000C8040000}"/>
    <cellStyle name="SAPBEXresDataEmph 2 5" xfId="1232" xr:uid="{00000000-0005-0000-0000-0000C9040000}"/>
    <cellStyle name="SAPBEXresDataEmph 2 6" xfId="1233" xr:uid="{00000000-0005-0000-0000-0000CA040000}"/>
    <cellStyle name="SAPBEXresDataEmph 2 7" xfId="1234" xr:uid="{00000000-0005-0000-0000-0000CB040000}"/>
    <cellStyle name="SAPBEXresDataEmph 3" xfId="1235" xr:uid="{00000000-0005-0000-0000-0000CC040000}"/>
    <cellStyle name="SAPBEXresDataEmph 4" xfId="1236" xr:uid="{00000000-0005-0000-0000-0000CD040000}"/>
    <cellStyle name="SAPBEXresDataEmph 5" xfId="1237" xr:uid="{00000000-0005-0000-0000-0000CE040000}"/>
    <cellStyle name="SAPBEXresDataEmph 6" xfId="1238" xr:uid="{00000000-0005-0000-0000-0000CF040000}"/>
    <cellStyle name="SAPBEXresDataEmph 7" xfId="1239" xr:uid="{00000000-0005-0000-0000-0000D0040000}"/>
    <cellStyle name="SAPBEXresDataEmph 8" xfId="1240" xr:uid="{00000000-0005-0000-0000-0000D1040000}"/>
    <cellStyle name="SAPBEXresDataEmph 9" xfId="1241" xr:uid="{00000000-0005-0000-0000-0000D2040000}"/>
    <cellStyle name="SAPBEXresItem" xfId="51" xr:uid="{00000000-0005-0000-0000-0000D3040000}"/>
    <cellStyle name="SAPBEXresItem 10" xfId="1242" xr:uid="{00000000-0005-0000-0000-0000D4040000}"/>
    <cellStyle name="SAPBEXresItem 11" xfId="1243" xr:uid="{00000000-0005-0000-0000-0000D5040000}"/>
    <cellStyle name="SAPBEXresItem 12" xfId="1244" xr:uid="{00000000-0005-0000-0000-0000D6040000}"/>
    <cellStyle name="SAPBEXresItem 2" xfId="1245" xr:uid="{00000000-0005-0000-0000-0000D7040000}"/>
    <cellStyle name="SAPBEXresItem 2 10" xfId="1246" xr:uid="{00000000-0005-0000-0000-0000D8040000}"/>
    <cellStyle name="SAPBEXresItem 2 2" xfId="1247" xr:uid="{00000000-0005-0000-0000-0000D9040000}"/>
    <cellStyle name="SAPBEXresItem 2 3" xfId="1248" xr:uid="{00000000-0005-0000-0000-0000DA040000}"/>
    <cellStyle name="SAPBEXresItem 2 4" xfId="1249" xr:uid="{00000000-0005-0000-0000-0000DB040000}"/>
    <cellStyle name="SAPBEXresItem 2 5" xfId="1250" xr:uid="{00000000-0005-0000-0000-0000DC040000}"/>
    <cellStyle name="SAPBEXresItem 2 6" xfId="1251" xr:uid="{00000000-0005-0000-0000-0000DD040000}"/>
    <cellStyle name="SAPBEXresItem 2 7" xfId="1252" xr:uid="{00000000-0005-0000-0000-0000DE040000}"/>
    <cellStyle name="SAPBEXresItem 2 8" xfId="1253" xr:uid="{00000000-0005-0000-0000-0000DF040000}"/>
    <cellStyle name="SAPBEXresItem 2 9" xfId="1254" xr:uid="{00000000-0005-0000-0000-0000E0040000}"/>
    <cellStyle name="SAPBEXresItem 3" xfId="1255" xr:uid="{00000000-0005-0000-0000-0000E1040000}"/>
    <cellStyle name="SAPBEXresItem 4" xfId="1256" xr:uid="{00000000-0005-0000-0000-0000E2040000}"/>
    <cellStyle name="SAPBEXresItem 5" xfId="1257" xr:uid="{00000000-0005-0000-0000-0000E3040000}"/>
    <cellStyle name="SAPBEXresItem 6" xfId="1258" xr:uid="{00000000-0005-0000-0000-0000E4040000}"/>
    <cellStyle name="SAPBEXresItem 7" xfId="1259" xr:uid="{00000000-0005-0000-0000-0000E5040000}"/>
    <cellStyle name="SAPBEXresItem 8" xfId="1260" xr:uid="{00000000-0005-0000-0000-0000E6040000}"/>
    <cellStyle name="SAPBEXresItem 9" xfId="1261" xr:uid="{00000000-0005-0000-0000-0000E7040000}"/>
    <cellStyle name="SAPBEXresItemX" xfId="52" xr:uid="{00000000-0005-0000-0000-0000E8040000}"/>
    <cellStyle name="SAPBEXresItemX 10" xfId="1262" xr:uid="{00000000-0005-0000-0000-0000E9040000}"/>
    <cellStyle name="SAPBEXresItemX 11" xfId="1263" xr:uid="{00000000-0005-0000-0000-0000EA040000}"/>
    <cellStyle name="SAPBEXresItemX 12" xfId="1264" xr:uid="{00000000-0005-0000-0000-0000EB040000}"/>
    <cellStyle name="SAPBEXresItemX 2" xfId="1265" xr:uid="{00000000-0005-0000-0000-0000EC040000}"/>
    <cellStyle name="SAPBEXresItemX 2 10" xfId="1266" xr:uid="{00000000-0005-0000-0000-0000ED040000}"/>
    <cellStyle name="SAPBEXresItemX 2 2" xfId="1267" xr:uid="{00000000-0005-0000-0000-0000EE040000}"/>
    <cellStyle name="SAPBEXresItemX 2 3" xfId="1268" xr:uid="{00000000-0005-0000-0000-0000EF040000}"/>
    <cellStyle name="SAPBEXresItemX 2 4" xfId="1269" xr:uid="{00000000-0005-0000-0000-0000F0040000}"/>
    <cellStyle name="SAPBEXresItemX 2 5" xfId="1270" xr:uid="{00000000-0005-0000-0000-0000F1040000}"/>
    <cellStyle name="SAPBEXresItemX 2 6" xfId="1271" xr:uid="{00000000-0005-0000-0000-0000F2040000}"/>
    <cellStyle name="SAPBEXresItemX 2 7" xfId="1272" xr:uid="{00000000-0005-0000-0000-0000F3040000}"/>
    <cellStyle name="SAPBEXresItemX 2 8" xfId="1273" xr:uid="{00000000-0005-0000-0000-0000F4040000}"/>
    <cellStyle name="SAPBEXresItemX 2 9" xfId="1274" xr:uid="{00000000-0005-0000-0000-0000F5040000}"/>
    <cellStyle name="SAPBEXresItemX 3" xfId="1275" xr:uid="{00000000-0005-0000-0000-0000F6040000}"/>
    <cellStyle name="SAPBEXresItemX 4" xfId="1276" xr:uid="{00000000-0005-0000-0000-0000F7040000}"/>
    <cellStyle name="SAPBEXresItemX 5" xfId="1277" xr:uid="{00000000-0005-0000-0000-0000F8040000}"/>
    <cellStyle name="SAPBEXresItemX 6" xfId="1278" xr:uid="{00000000-0005-0000-0000-0000F9040000}"/>
    <cellStyle name="SAPBEXresItemX 7" xfId="1279" xr:uid="{00000000-0005-0000-0000-0000FA040000}"/>
    <cellStyle name="SAPBEXresItemX 8" xfId="1280" xr:uid="{00000000-0005-0000-0000-0000FB040000}"/>
    <cellStyle name="SAPBEXresItemX 9" xfId="1281" xr:uid="{00000000-0005-0000-0000-0000FC040000}"/>
    <cellStyle name="SAPBEXstdData" xfId="11" xr:uid="{00000000-0005-0000-0000-0000FD040000}"/>
    <cellStyle name="SAPBEXstdData 10" xfId="1282" xr:uid="{00000000-0005-0000-0000-0000FE040000}"/>
    <cellStyle name="SAPBEXstdData 11" xfId="1283" xr:uid="{00000000-0005-0000-0000-0000FF040000}"/>
    <cellStyle name="SAPBEXstdData 12" xfId="1284" xr:uid="{00000000-0005-0000-0000-000000050000}"/>
    <cellStyle name="SAPBEXstdData 2" xfId="1285" xr:uid="{00000000-0005-0000-0000-000001050000}"/>
    <cellStyle name="SAPBEXstdData 2 10" xfId="1286" xr:uid="{00000000-0005-0000-0000-000002050000}"/>
    <cellStyle name="SAPBEXstdData 2 11" xfId="1287" xr:uid="{00000000-0005-0000-0000-000003050000}"/>
    <cellStyle name="SAPBEXstdData 2 12" xfId="1288" xr:uid="{00000000-0005-0000-0000-000004050000}"/>
    <cellStyle name="SAPBEXstdData 2 2" xfId="1289" xr:uid="{00000000-0005-0000-0000-000005050000}"/>
    <cellStyle name="SAPBEXstdData 2 2 10" xfId="1290" xr:uid="{00000000-0005-0000-0000-000006050000}"/>
    <cellStyle name="SAPBEXstdData 2 2 2" xfId="1291" xr:uid="{00000000-0005-0000-0000-000007050000}"/>
    <cellStyle name="SAPBEXstdData 2 2 3" xfId="1292" xr:uid="{00000000-0005-0000-0000-000008050000}"/>
    <cellStyle name="SAPBEXstdData 2 2 4" xfId="1293" xr:uid="{00000000-0005-0000-0000-000009050000}"/>
    <cellStyle name="SAPBEXstdData 2 2 5" xfId="1294" xr:uid="{00000000-0005-0000-0000-00000A050000}"/>
    <cellStyle name="SAPBEXstdData 2 2 6" xfId="1295" xr:uid="{00000000-0005-0000-0000-00000B050000}"/>
    <cellStyle name="SAPBEXstdData 2 2 7" xfId="1296" xr:uid="{00000000-0005-0000-0000-00000C050000}"/>
    <cellStyle name="SAPBEXstdData 2 2 8" xfId="1297" xr:uid="{00000000-0005-0000-0000-00000D050000}"/>
    <cellStyle name="SAPBEXstdData 2 2 9" xfId="1298" xr:uid="{00000000-0005-0000-0000-00000E050000}"/>
    <cellStyle name="SAPBEXstdData 2 3" xfId="1299" xr:uid="{00000000-0005-0000-0000-00000F050000}"/>
    <cellStyle name="SAPBEXstdData 2 4" xfId="1300" xr:uid="{00000000-0005-0000-0000-000010050000}"/>
    <cellStyle name="SAPBEXstdData 2 5" xfId="1301" xr:uid="{00000000-0005-0000-0000-000011050000}"/>
    <cellStyle name="SAPBEXstdData 2 6" xfId="1302" xr:uid="{00000000-0005-0000-0000-000012050000}"/>
    <cellStyle name="SAPBEXstdData 2 7" xfId="1303" xr:uid="{00000000-0005-0000-0000-000013050000}"/>
    <cellStyle name="SAPBEXstdData 2 8" xfId="1304" xr:uid="{00000000-0005-0000-0000-000014050000}"/>
    <cellStyle name="SAPBEXstdData 2 9" xfId="1305" xr:uid="{00000000-0005-0000-0000-000015050000}"/>
    <cellStyle name="SAPBEXstdData 3" xfId="1306" xr:uid="{00000000-0005-0000-0000-000016050000}"/>
    <cellStyle name="SAPBEXstdData 3 10" xfId="1307" xr:uid="{00000000-0005-0000-0000-000017050000}"/>
    <cellStyle name="SAPBEXstdData 3 2" xfId="1308" xr:uid="{00000000-0005-0000-0000-000018050000}"/>
    <cellStyle name="SAPBEXstdData 3 3" xfId="1309" xr:uid="{00000000-0005-0000-0000-000019050000}"/>
    <cellStyle name="SAPBEXstdData 3 4" xfId="1310" xr:uid="{00000000-0005-0000-0000-00001A050000}"/>
    <cellStyle name="SAPBEXstdData 3 5" xfId="1311" xr:uid="{00000000-0005-0000-0000-00001B050000}"/>
    <cellStyle name="SAPBEXstdData 3 6" xfId="1312" xr:uid="{00000000-0005-0000-0000-00001C050000}"/>
    <cellStyle name="SAPBEXstdData 3 7" xfId="1313" xr:uid="{00000000-0005-0000-0000-00001D050000}"/>
    <cellStyle name="SAPBEXstdData 3 8" xfId="1314" xr:uid="{00000000-0005-0000-0000-00001E050000}"/>
    <cellStyle name="SAPBEXstdData 3 9" xfId="1315" xr:uid="{00000000-0005-0000-0000-00001F050000}"/>
    <cellStyle name="SAPBEXstdData 4" xfId="1316" xr:uid="{00000000-0005-0000-0000-000020050000}"/>
    <cellStyle name="SAPBEXstdData 5" xfId="1317" xr:uid="{00000000-0005-0000-0000-000021050000}"/>
    <cellStyle name="SAPBEXstdData 6" xfId="1318" xr:uid="{00000000-0005-0000-0000-000022050000}"/>
    <cellStyle name="SAPBEXstdData 7" xfId="1319" xr:uid="{00000000-0005-0000-0000-000023050000}"/>
    <cellStyle name="SAPBEXstdData 8" xfId="1320" xr:uid="{00000000-0005-0000-0000-000024050000}"/>
    <cellStyle name="SAPBEXstdData 9" xfId="1321" xr:uid="{00000000-0005-0000-0000-000025050000}"/>
    <cellStyle name="SAPBEXstdDataEmph" xfId="53" xr:uid="{00000000-0005-0000-0000-000026050000}"/>
    <cellStyle name="SAPBEXstdDataEmph 10" xfId="1322" xr:uid="{00000000-0005-0000-0000-000027050000}"/>
    <cellStyle name="SAPBEXstdDataEmph 11" xfId="1323" xr:uid="{00000000-0005-0000-0000-000028050000}"/>
    <cellStyle name="SAPBEXstdDataEmph 12" xfId="1324" xr:uid="{00000000-0005-0000-0000-000029050000}"/>
    <cellStyle name="SAPBEXstdDataEmph 2" xfId="1325" xr:uid="{00000000-0005-0000-0000-00002A050000}"/>
    <cellStyle name="SAPBEXstdDataEmph 2 10" xfId="1326" xr:uid="{00000000-0005-0000-0000-00002B050000}"/>
    <cellStyle name="SAPBEXstdDataEmph 2 2" xfId="1327" xr:uid="{00000000-0005-0000-0000-00002C050000}"/>
    <cellStyle name="SAPBEXstdDataEmph 2 3" xfId="1328" xr:uid="{00000000-0005-0000-0000-00002D050000}"/>
    <cellStyle name="SAPBEXstdDataEmph 2 4" xfId="1329" xr:uid="{00000000-0005-0000-0000-00002E050000}"/>
    <cellStyle name="SAPBEXstdDataEmph 2 5" xfId="1330" xr:uid="{00000000-0005-0000-0000-00002F050000}"/>
    <cellStyle name="SAPBEXstdDataEmph 2 6" xfId="1331" xr:uid="{00000000-0005-0000-0000-000030050000}"/>
    <cellStyle name="SAPBEXstdDataEmph 2 7" xfId="1332" xr:uid="{00000000-0005-0000-0000-000031050000}"/>
    <cellStyle name="SAPBEXstdDataEmph 2 8" xfId="1333" xr:uid="{00000000-0005-0000-0000-000032050000}"/>
    <cellStyle name="SAPBEXstdDataEmph 2 9" xfId="1334" xr:uid="{00000000-0005-0000-0000-000033050000}"/>
    <cellStyle name="SAPBEXstdDataEmph 3" xfId="1335" xr:uid="{00000000-0005-0000-0000-000034050000}"/>
    <cellStyle name="SAPBEXstdDataEmph 4" xfId="1336" xr:uid="{00000000-0005-0000-0000-000035050000}"/>
    <cellStyle name="SAPBEXstdDataEmph 5" xfId="1337" xr:uid="{00000000-0005-0000-0000-000036050000}"/>
    <cellStyle name="SAPBEXstdDataEmph 6" xfId="1338" xr:uid="{00000000-0005-0000-0000-000037050000}"/>
    <cellStyle name="SAPBEXstdDataEmph 7" xfId="1339" xr:uid="{00000000-0005-0000-0000-000038050000}"/>
    <cellStyle name="SAPBEXstdDataEmph 8" xfId="1340" xr:uid="{00000000-0005-0000-0000-000039050000}"/>
    <cellStyle name="SAPBEXstdDataEmph 9" xfId="1341" xr:uid="{00000000-0005-0000-0000-00003A050000}"/>
    <cellStyle name="SAPBEXstdItem" xfId="12" xr:uid="{00000000-0005-0000-0000-00003B050000}"/>
    <cellStyle name="SAPBEXstdItem 10" xfId="1342" xr:uid="{00000000-0005-0000-0000-00003C050000}"/>
    <cellStyle name="SAPBEXstdItem 11" xfId="1343" xr:uid="{00000000-0005-0000-0000-00003D050000}"/>
    <cellStyle name="SAPBEXstdItem 12" xfId="1344" xr:uid="{00000000-0005-0000-0000-00003E050000}"/>
    <cellStyle name="SAPBEXstdItem 2" xfId="1345" xr:uid="{00000000-0005-0000-0000-00003F050000}"/>
    <cellStyle name="SAPBEXstdItem 2 10" xfId="1346" xr:uid="{00000000-0005-0000-0000-000040050000}"/>
    <cellStyle name="SAPBEXstdItem 2 11" xfId="1347" xr:uid="{00000000-0005-0000-0000-000041050000}"/>
    <cellStyle name="SAPBEXstdItem 2 12" xfId="1348" xr:uid="{00000000-0005-0000-0000-000042050000}"/>
    <cellStyle name="SAPBEXstdItem 2 2" xfId="1349" xr:uid="{00000000-0005-0000-0000-000043050000}"/>
    <cellStyle name="SAPBEXstdItem 2 2 10" xfId="1350" xr:uid="{00000000-0005-0000-0000-000044050000}"/>
    <cellStyle name="SAPBEXstdItem 2 2 2" xfId="1351" xr:uid="{00000000-0005-0000-0000-000045050000}"/>
    <cellStyle name="SAPBEXstdItem 2 2 3" xfId="1352" xr:uid="{00000000-0005-0000-0000-000046050000}"/>
    <cellStyle name="SAPBEXstdItem 2 2 4" xfId="1353" xr:uid="{00000000-0005-0000-0000-000047050000}"/>
    <cellStyle name="SAPBEXstdItem 2 2 5" xfId="1354" xr:uid="{00000000-0005-0000-0000-000048050000}"/>
    <cellStyle name="SAPBEXstdItem 2 2 6" xfId="1355" xr:uid="{00000000-0005-0000-0000-000049050000}"/>
    <cellStyle name="SAPBEXstdItem 2 2 7" xfId="1356" xr:uid="{00000000-0005-0000-0000-00004A050000}"/>
    <cellStyle name="SAPBEXstdItem 2 2 8" xfId="1357" xr:uid="{00000000-0005-0000-0000-00004B050000}"/>
    <cellStyle name="SAPBEXstdItem 2 2 9" xfId="1358" xr:uid="{00000000-0005-0000-0000-00004C050000}"/>
    <cellStyle name="SAPBEXstdItem 2 3" xfId="1359" xr:uid="{00000000-0005-0000-0000-00004D050000}"/>
    <cellStyle name="SAPBEXstdItem 2 4" xfId="1360" xr:uid="{00000000-0005-0000-0000-00004E050000}"/>
    <cellStyle name="SAPBEXstdItem 2 5" xfId="1361" xr:uid="{00000000-0005-0000-0000-00004F050000}"/>
    <cellStyle name="SAPBEXstdItem 2 6" xfId="1362" xr:uid="{00000000-0005-0000-0000-000050050000}"/>
    <cellStyle name="SAPBEXstdItem 2 7" xfId="1363" xr:uid="{00000000-0005-0000-0000-000051050000}"/>
    <cellStyle name="SAPBEXstdItem 2 8" xfId="1364" xr:uid="{00000000-0005-0000-0000-000052050000}"/>
    <cellStyle name="SAPBEXstdItem 2 9" xfId="1365" xr:uid="{00000000-0005-0000-0000-000053050000}"/>
    <cellStyle name="SAPBEXstdItem 3" xfId="1366" xr:uid="{00000000-0005-0000-0000-000054050000}"/>
    <cellStyle name="SAPBEXstdItem 3 10" xfId="1367" xr:uid="{00000000-0005-0000-0000-000055050000}"/>
    <cellStyle name="SAPBEXstdItem 3 2" xfId="1368" xr:uid="{00000000-0005-0000-0000-000056050000}"/>
    <cellStyle name="SAPBEXstdItem 3 3" xfId="1369" xr:uid="{00000000-0005-0000-0000-000057050000}"/>
    <cellStyle name="SAPBEXstdItem 3 4" xfId="1370" xr:uid="{00000000-0005-0000-0000-000058050000}"/>
    <cellStyle name="SAPBEXstdItem 3 5" xfId="1371" xr:uid="{00000000-0005-0000-0000-000059050000}"/>
    <cellStyle name="SAPBEXstdItem 3 6" xfId="1372" xr:uid="{00000000-0005-0000-0000-00005A050000}"/>
    <cellStyle name="SAPBEXstdItem 3 7" xfId="1373" xr:uid="{00000000-0005-0000-0000-00005B050000}"/>
    <cellStyle name="SAPBEXstdItem 3 8" xfId="1374" xr:uid="{00000000-0005-0000-0000-00005C050000}"/>
    <cellStyle name="SAPBEXstdItem 3 9" xfId="1375" xr:uid="{00000000-0005-0000-0000-00005D050000}"/>
    <cellStyle name="SAPBEXstdItem 4" xfId="1376" xr:uid="{00000000-0005-0000-0000-00005E050000}"/>
    <cellStyle name="SAPBEXstdItem 4 2" xfId="1377" xr:uid="{00000000-0005-0000-0000-00005F050000}"/>
    <cellStyle name="SAPBEXstdItem 5" xfId="1378" xr:uid="{00000000-0005-0000-0000-000060050000}"/>
    <cellStyle name="SAPBEXstdItem 6" xfId="1379" xr:uid="{00000000-0005-0000-0000-000061050000}"/>
    <cellStyle name="SAPBEXstdItem 7" xfId="1380" xr:uid="{00000000-0005-0000-0000-000062050000}"/>
    <cellStyle name="SAPBEXstdItem 8" xfId="1381" xr:uid="{00000000-0005-0000-0000-000063050000}"/>
    <cellStyle name="SAPBEXstdItem 9" xfId="1382" xr:uid="{00000000-0005-0000-0000-000064050000}"/>
    <cellStyle name="SAPBEXstdItem_Výkaz 13-D3a _2011_jk" xfId="1383" xr:uid="{00000000-0005-0000-0000-000065050000}"/>
    <cellStyle name="SAPBEXstdItemX" xfId="54" xr:uid="{00000000-0005-0000-0000-000066050000}"/>
    <cellStyle name="SAPBEXstdItemX 10" xfId="1384" xr:uid="{00000000-0005-0000-0000-000067050000}"/>
    <cellStyle name="SAPBEXstdItemX 11" xfId="1385" xr:uid="{00000000-0005-0000-0000-000068050000}"/>
    <cellStyle name="SAPBEXstdItemX 12" xfId="1386" xr:uid="{00000000-0005-0000-0000-000069050000}"/>
    <cellStyle name="SAPBEXstdItemX 13" xfId="1387" xr:uid="{00000000-0005-0000-0000-00006A050000}"/>
    <cellStyle name="SAPBEXstdItemX 2" xfId="1388" xr:uid="{00000000-0005-0000-0000-00006B050000}"/>
    <cellStyle name="SAPBEXstdItemX 2 10" xfId="1389" xr:uid="{00000000-0005-0000-0000-00006C050000}"/>
    <cellStyle name="SAPBEXstdItemX 2 11" xfId="1390" xr:uid="{00000000-0005-0000-0000-00006D050000}"/>
    <cellStyle name="SAPBEXstdItemX 2 2" xfId="1391" xr:uid="{00000000-0005-0000-0000-00006E050000}"/>
    <cellStyle name="SAPBEXstdItemX 2 2 10" xfId="1392" xr:uid="{00000000-0005-0000-0000-00006F050000}"/>
    <cellStyle name="SAPBEXstdItemX 2 2 2" xfId="1393" xr:uid="{00000000-0005-0000-0000-000070050000}"/>
    <cellStyle name="SAPBEXstdItemX 2 2 3" xfId="1394" xr:uid="{00000000-0005-0000-0000-000071050000}"/>
    <cellStyle name="SAPBEXstdItemX 2 2 4" xfId="1395" xr:uid="{00000000-0005-0000-0000-000072050000}"/>
    <cellStyle name="SAPBEXstdItemX 2 2 5" xfId="1396" xr:uid="{00000000-0005-0000-0000-000073050000}"/>
    <cellStyle name="SAPBEXstdItemX 2 2 6" xfId="1397" xr:uid="{00000000-0005-0000-0000-000074050000}"/>
    <cellStyle name="SAPBEXstdItemX 2 2 7" xfId="1398" xr:uid="{00000000-0005-0000-0000-000075050000}"/>
    <cellStyle name="SAPBEXstdItemX 2 2 8" xfId="1399" xr:uid="{00000000-0005-0000-0000-000076050000}"/>
    <cellStyle name="SAPBEXstdItemX 2 2 9" xfId="1400" xr:uid="{00000000-0005-0000-0000-000077050000}"/>
    <cellStyle name="SAPBEXstdItemX 2 3" xfId="1401" xr:uid="{00000000-0005-0000-0000-000078050000}"/>
    <cellStyle name="SAPBEXstdItemX 2 4" xfId="1402" xr:uid="{00000000-0005-0000-0000-000079050000}"/>
    <cellStyle name="SAPBEXstdItemX 2 5" xfId="1403" xr:uid="{00000000-0005-0000-0000-00007A050000}"/>
    <cellStyle name="SAPBEXstdItemX 2 6" xfId="1404" xr:uid="{00000000-0005-0000-0000-00007B050000}"/>
    <cellStyle name="SAPBEXstdItemX 2 7" xfId="1405" xr:uid="{00000000-0005-0000-0000-00007C050000}"/>
    <cellStyle name="SAPBEXstdItemX 2 8" xfId="1406" xr:uid="{00000000-0005-0000-0000-00007D050000}"/>
    <cellStyle name="SAPBEXstdItemX 2 9" xfId="1407" xr:uid="{00000000-0005-0000-0000-00007E050000}"/>
    <cellStyle name="SAPBEXstdItemX 3" xfId="1408" xr:uid="{00000000-0005-0000-0000-00007F050000}"/>
    <cellStyle name="SAPBEXstdItemX 3 10" xfId="1409" xr:uid="{00000000-0005-0000-0000-000080050000}"/>
    <cellStyle name="SAPBEXstdItemX 3 2" xfId="1410" xr:uid="{00000000-0005-0000-0000-000081050000}"/>
    <cellStyle name="SAPBEXstdItemX 3 3" xfId="1411" xr:uid="{00000000-0005-0000-0000-000082050000}"/>
    <cellStyle name="SAPBEXstdItemX 3 4" xfId="1412" xr:uid="{00000000-0005-0000-0000-000083050000}"/>
    <cellStyle name="SAPBEXstdItemX 3 5" xfId="1413" xr:uid="{00000000-0005-0000-0000-000084050000}"/>
    <cellStyle name="SAPBEXstdItemX 3 6" xfId="1414" xr:uid="{00000000-0005-0000-0000-000085050000}"/>
    <cellStyle name="SAPBEXstdItemX 3 7" xfId="1415" xr:uid="{00000000-0005-0000-0000-000086050000}"/>
    <cellStyle name="SAPBEXstdItemX 3 8" xfId="1416" xr:uid="{00000000-0005-0000-0000-000087050000}"/>
    <cellStyle name="SAPBEXstdItemX 3 9" xfId="1417" xr:uid="{00000000-0005-0000-0000-000088050000}"/>
    <cellStyle name="SAPBEXstdItemX 4" xfId="1418" xr:uid="{00000000-0005-0000-0000-000089050000}"/>
    <cellStyle name="SAPBEXstdItemX 5" xfId="1419" xr:uid="{00000000-0005-0000-0000-00008A050000}"/>
    <cellStyle name="SAPBEXstdItemX 6" xfId="1420" xr:uid="{00000000-0005-0000-0000-00008B050000}"/>
    <cellStyle name="SAPBEXstdItemX 7" xfId="1421" xr:uid="{00000000-0005-0000-0000-00008C050000}"/>
    <cellStyle name="SAPBEXstdItemX 8" xfId="1422" xr:uid="{00000000-0005-0000-0000-00008D050000}"/>
    <cellStyle name="SAPBEXstdItemX 9" xfId="1423" xr:uid="{00000000-0005-0000-0000-00008E050000}"/>
    <cellStyle name="SAPBEXstdItemX_Výkaz 13-D3a _2011_jk" xfId="1424" xr:uid="{00000000-0005-0000-0000-00008F050000}"/>
    <cellStyle name="SAPBEXtitle" xfId="55" xr:uid="{00000000-0005-0000-0000-000090050000}"/>
    <cellStyle name="SAPBEXtitle 2" xfId="1425" xr:uid="{00000000-0005-0000-0000-000091050000}"/>
    <cellStyle name="SAPBEXtitle 3" xfId="1426" xr:uid="{00000000-0005-0000-0000-000092050000}"/>
    <cellStyle name="SAPBEXtitle_Výkaz 13-D3a _2011_jk" xfId="1427" xr:uid="{00000000-0005-0000-0000-000093050000}"/>
    <cellStyle name="SAPBEXunassignedItem" xfId="1428" xr:uid="{00000000-0005-0000-0000-000094050000}"/>
    <cellStyle name="SAPBEXunassignedItem 2" xfId="1429" xr:uid="{00000000-0005-0000-0000-000095050000}"/>
    <cellStyle name="SAPBEXunassignedItem 2 2" xfId="1430" xr:uid="{00000000-0005-0000-0000-000096050000}"/>
    <cellStyle name="SAPBEXunassignedItem 2 3" xfId="1431" xr:uid="{00000000-0005-0000-0000-000097050000}"/>
    <cellStyle name="SAPBEXunassignedItem 2 4" xfId="1432" xr:uid="{00000000-0005-0000-0000-000098050000}"/>
    <cellStyle name="SAPBEXunassignedItem 2 5" xfId="1433" xr:uid="{00000000-0005-0000-0000-000099050000}"/>
    <cellStyle name="SAPBEXunassignedItem 2 6" xfId="1434" xr:uid="{00000000-0005-0000-0000-00009A050000}"/>
    <cellStyle name="SAPBEXunassignedItem 2 7" xfId="1435" xr:uid="{00000000-0005-0000-0000-00009B050000}"/>
    <cellStyle name="SAPBEXunassignedItem 3" xfId="1436" xr:uid="{00000000-0005-0000-0000-00009C050000}"/>
    <cellStyle name="SAPBEXunassignedItem 4" xfId="1437" xr:uid="{00000000-0005-0000-0000-00009D050000}"/>
    <cellStyle name="SAPBEXunassignedItem 5" xfId="1438" xr:uid="{00000000-0005-0000-0000-00009E050000}"/>
    <cellStyle name="SAPBEXunassignedItem 6" xfId="1439" xr:uid="{00000000-0005-0000-0000-00009F050000}"/>
    <cellStyle name="SAPBEXunassignedItem 7" xfId="1440" xr:uid="{00000000-0005-0000-0000-0000A0050000}"/>
    <cellStyle name="SAPBEXunassignedItem 8" xfId="1441" xr:uid="{00000000-0005-0000-0000-0000A1050000}"/>
    <cellStyle name="SAPBEXundefined" xfId="56" xr:uid="{00000000-0005-0000-0000-0000A2050000}"/>
    <cellStyle name="SAPBEXundefined 10" xfId="1442" xr:uid="{00000000-0005-0000-0000-0000A3050000}"/>
    <cellStyle name="SAPBEXundefined 11" xfId="1443" xr:uid="{00000000-0005-0000-0000-0000A4050000}"/>
    <cellStyle name="SAPBEXundefined 12" xfId="1444" xr:uid="{00000000-0005-0000-0000-0000A5050000}"/>
    <cellStyle name="SAPBEXundefined 2" xfId="1445" xr:uid="{00000000-0005-0000-0000-0000A6050000}"/>
    <cellStyle name="SAPBEXundefined 2 10" xfId="1446" xr:uid="{00000000-0005-0000-0000-0000A7050000}"/>
    <cellStyle name="SAPBEXundefined 2 2" xfId="1447" xr:uid="{00000000-0005-0000-0000-0000A8050000}"/>
    <cellStyle name="SAPBEXundefined 2 3" xfId="1448" xr:uid="{00000000-0005-0000-0000-0000A9050000}"/>
    <cellStyle name="SAPBEXundefined 2 4" xfId="1449" xr:uid="{00000000-0005-0000-0000-0000AA050000}"/>
    <cellStyle name="SAPBEXundefined 2 5" xfId="1450" xr:uid="{00000000-0005-0000-0000-0000AB050000}"/>
    <cellStyle name="SAPBEXundefined 2 6" xfId="1451" xr:uid="{00000000-0005-0000-0000-0000AC050000}"/>
    <cellStyle name="SAPBEXundefined 2 7" xfId="1452" xr:uid="{00000000-0005-0000-0000-0000AD050000}"/>
    <cellStyle name="SAPBEXundefined 2 8" xfId="1453" xr:uid="{00000000-0005-0000-0000-0000AE050000}"/>
    <cellStyle name="SAPBEXundefined 2 9" xfId="1454" xr:uid="{00000000-0005-0000-0000-0000AF050000}"/>
    <cellStyle name="SAPBEXundefined 3" xfId="1455" xr:uid="{00000000-0005-0000-0000-0000B0050000}"/>
    <cellStyle name="SAPBEXundefined 4" xfId="1456" xr:uid="{00000000-0005-0000-0000-0000B1050000}"/>
    <cellStyle name="SAPBEXundefined 5" xfId="1457" xr:uid="{00000000-0005-0000-0000-0000B2050000}"/>
    <cellStyle name="SAPBEXundefined 6" xfId="1458" xr:uid="{00000000-0005-0000-0000-0000B3050000}"/>
    <cellStyle name="SAPBEXundefined 7" xfId="1459" xr:uid="{00000000-0005-0000-0000-0000B4050000}"/>
    <cellStyle name="SAPBEXundefined 8" xfId="1460" xr:uid="{00000000-0005-0000-0000-0000B5050000}"/>
    <cellStyle name="SAPBEXundefined 9" xfId="1461" xr:uid="{00000000-0005-0000-0000-0000B6050000}"/>
    <cellStyle name="Sheet Title" xfId="1462" xr:uid="{00000000-0005-0000-0000-0000B7050000}"/>
    <cellStyle name="Správně 2" xfId="1463" xr:uid="{00000000-0005-0000-0000-0000B8050000}"/>
    <cellStyle name="Správně 3" xfId="1464" xr:uid="{00000000-0005-0000-0000-0000B9050000}"/>
    <cellStyle name="Styl 1" xfId="1465" xr:uid="{00000000-0005-0000-0000-0000BA050000}"/>
    <cellStyle name="Subtotal" xfId="1466" xr:uid="{00000000-0005-0000-0000-0000BB050000}"/>
    <cellStyle name="Text upozornění 2" xfId="1467" xr:uid="{00000000-0005-0000-0000-0000BC050000}"/>
    <cellStyle name="Vstup 2" xfId="1468" xr:uid="{00000000-0005-0000-0000-0000BD050000}"/>
    <cellStyle name="Vstup 2 10" xfId="1469" xr:uid="{00000000-0005-0000-0000-0000BE050000}"/>
    <cellStyle name="Vstup 2 11" xfId="1470" xr:uid="{00000000-0005-0000-0000-0000BF050000}"/>
    <cellStyle name="Vstup 2 2" xfId="1471" xr:uid="{00000000-0005-0000-0000-0000C0050000}"/>
    <cellStyle name="Vstup 2 2 10" xfId="1472" xr:uid="{00000000-0005-0000-0000-0000C1050000}"/>
    <cellStyle name="Vstup 2 2 2" xfId="1473" xr:uid="{00000000-0005-0000-0000-0000C2050000}"/>
    <cellStyle name="Vstup 2 2 3" xfId="1474" xr:uid="{00000000-0005-0000-0000-0000C3050000}"/>
    <cellStyle name="Vstup 2 2 4" xfId="1475" xr:uid="{00000000-0005-0000-0000-0000C4050000}"/>
    <cellStyle name="Vstup 2 2 5" xfId="1476" xr:uid="{00000000-0005-0000-0000-0000C5050000}"/>
    <cellStyle name="Vstup 2 2 6" xfId="1477" xr:uid="{00000000-0005-0000-0000-0000C6050000}"/>
    <cellStyle name="Vstup 2 2 7" xfId="1478" xr:uid="{00000000-0005-0000-0000-0000C7050000}"/>
    <cellStyle name="Vstup 2 2 8" xfId="1479" xr:uid="{00000000-0005-0000-0000-0000C8050000}"/>
    <cellStyle name="Vstup 2 2 9" xfId="1480" xr:uid="{00000000-0005-0000-0000-0000C9050000}"/>
    <cellStyle name="Vstup 2 3" xfId="1481" xr:uid="{00000000-0005-0000-0000-0000CA050000}"/>
    <cellStyle name="Vstup 2 4" xfId="1482" xr:uid="{00000000-0005-0000-0000-0000CB050000}"/>
    <cellStyle name="Vstup 2 5" xfId="1483" xr:uid="{00000000-0005-0000-0000-0000CC050000}"/>
    <cellStyle name="Vstup 2 6" xfId="1484" xr:uid="{00000000-0005-0000-0000-0000CD050000}"/>
    <cellStyle name="Vstup 2 7" xfId="1485" xr:uid="{00000000-0005-0000-0000-0000CE050000}"/>
    <cellStyle name="Vstup 2 8" xfId="1486" xr:uid="{00000000-0005-0000-0000-0000CF050000}"/>
    <cellStyle name="Vstup 2 9" xfId="1487" xr:uid="{00000000-0005-0000-0000-0000D0050000}"/>
    <cellStyle name="Výpočet 2" xfId="1488" xr:uid="{00000000-0005-0000-0000-0000D1050000}"/>
    <cellStyle name="Výpočet 2 10" xfId="1489" xr:uid="{00000000-0005-0000-0000-0000D2050000}"/>
    <cellStyle name="Výpočet 2 11" xfId="1490" xr:uid="{00000000-0005-0000-0000-0000D3050000}"/>
    <cellStyle name="Výpočet 2 2" xfId="1491" xr:uid="{00000000-0005-0000-0000-0000D4050000}"/>
    <cellStyle name="Výpočet 2 2 10" xfId="1492" xr:uid="{00000000-0005-0000-0000-0000D5050000}"/>
    <cellStyle name="Výpočet 2 2 2" xfId="1493" xr:uid="{00000000-0005-0000-0000-0000D6050000}"/>
    <cellStyle name="Výpočet 2 2 3" xfId="1494" xr:uid="{00000000-0005-0000-0000-0000D7050000}"/>
    <cellStyle name="Výpočet 2 2 4" xfId="1495" xr:uid="{00000000-0005-0000-0000-0000D8050000}"/>
    <cellStyle name="Výpočet 2 2 5" xfId="1496" xr:uid="{00000000-0005-0000-0000-0000D9050000}"/>
    <cellStyle name="Výpočet 2 2 6" xfId="1497" xr:uid="{00000000-0005-0000-0000-0000DA050000}"/>
    <cellStyle name="Výpočet 2 2 7" xfId="1498" xr:uid="{00000000-0005-0000-0000-0000DB050000}"/>
    <cellStyle name="Výpočet 2 2 8" xfId="1499" xr:uid="{00000000-0005-0000-0000-0000DC050000}"/>
    <cellStyle name="Výpočet 2 2 9" xfId="1500" xr:uid="{00000000-0005-0000-0000-0000DD050000}"/>
    <cellStyle name="Výpočet 2 3" xfId="1501" xr:uid="{00000000-0005-0000-0000-0000DE050000}"/>
    <cellStyle name="Výpočet 2 4" xfId="1502" xr:uid="{00000000-0005-0000-0000-0000DF050000}"/>
    <cellStyle name="Výpočet 2 5" xfId="1503" xr:uid="{00000000-0005-0000-0000-0000E0050000}"/>
    <cellStyle name="Výpočet 2 6" xfId="1504" xr:uid="{00000000-0005-0000-0000-0000E1050000}"/>
    <cellStyle name="Výpočet 2 7" xfId="1505" xr:uid="{00000000-0005-0000-0000-0000E2050000}"/>
    <cellStyle name="Výpočet 2 8" xfId="1506" xr:uid="{00000000-0005-0000-0000-0000E3050000}"/>
    <cellStyle name="Výpočet 2 9" xfId="1507" xr:uid="{00000000-0005-0000-0000-0000E4050000}"/>
    <cellStyle name="Výstup 2" xfId="1508" xr:uid="{00000000-0005-0000-0000-0000E5050000}"/>
    <cellStyle name="Výstup 2 10" xfId="1509" xr:uid="{00000000-0005-0000-0000-0000E6050000}"/>
    <cellStyle name="Výstup 2 11" xfId="1510" xr:uid="{00000000-0005-0000-0000-0000E7050000}"/>
    <cellStyle name="Výstup 2 2" xfId="1511" xr:uid="{00000000-0005-0000-0000-0000E8050000}"/>
    <cellStyle name="Výstup 2 2 10" xfId="1512" xr:uid="{00000000-0005-0000-0000-0000E9050000}"/>
    <cellStyle name="Výstup 2 2 2" xfId="1513" xr:uid="{00000000-0005-0000-0000-0000EA050000}"/>
    <cellStyle name="Výstup 2 2 3" xfId="1514" xr:uid="{00000000-0005-0000-0000-0000EB050000}"/>
    <cellStyle name="Výstup 2 2 4" xfId="1515" xr:uid="{00000000-0005-0000-0000-0000EC050000}"/>
    <cellStyle name="Výstup 2 2 5" xfId="1516" xr:uid="{00000000-0005-0000-0000-0000ED050000}"/>
    <cellStyle name="Výstup 2 2 6" xfId="1517" xr:uid="{00000000-0005-0000-0000-0000EE050000}"/>
    <cellStyle name="Výstup 2 2 7" xfId="1518" xr:uid="{00000000-0005-0000-0000-0000EF050000}"/>
    <cellStyle name="Výstup 2 2 8" xfId="1519" xr:uid="{00000000-0005-0000-0000-0000F0050000}"/>
    <cellStyle name="Výstup 2 2 9" xfId="1520" xr:uid="{00000000-0005-0000-0000-0000F1050000}"/>
    <cellStyle name="Výstup 2 3" xfId="1521" xr:uid="{00000000-0005-0000-0000-0000F2050000}"/>
    <cellStyle name="Výstup 2 4" xfId="1522" xr:uid="{00000000-0005-0000-0000-0000F3050000}"/>
    <cellStyle name="Výstup 2 5" xfId="1523" xr:uid="{00000000-0005-0000-0000-0000F4050000}"/>
    <cellStyle name="Výstup 2 6" xfId="1524" xr:uid="{00000000-0005-0000-0000-0000F5050000}"/>
    <cellStyle name="Výstup 2 7" xfId="1525" xr:uid="{00000000-0005-0000-0000-0000F6050000}"/>
    <cellStyle name="Výstup 2 8" xfId="1526" xr:uid="{00000000-0005-0000-0000-0000F7050000}"/>
    <cellStyle name="Výstup 2 9" xfId="1527" xr:uid="{00000000-0005-0000-0000-0000F8050000}"/>
    <cellStyle name="Vysvětlující text 2" xfId="1528" xr:uid="{00000000-0005-0000-0000-0000F9050000}"/>
    <cellStyle name="Záhlaví 1" xfId="86" xr:uid="{00000000-0005-0000-0000-0000FA050000}"/>
    <cellStyle name="Záhlaví 2" xfId="87" xr:uid="{00000000-0005-0000-0000-0000FB050000}"/>
    <cellStyle name="Zvýraznění 1 2" xfId="1529" xr:uid="{00000000-0005-0000-0000-0000FC050000}"/>
    <cellStyle name="Zvýraznění 2 2" xfId="1530" xr:uid="{00000000-0005-0000-0000-0000FD050000}"/>
    <cellStyle name="Zvýraznění 3 2" xfId="1531" xr:uid="{00000000-0005-0000-0000-0000FE050000}"/>
    <cellStyle name="Zvýraznění 4 2" xfId="1532" xr:uid="{00000000-0005-0000-0000-0000FF050000}"/>
    <cellStyle name="Zvýraznění 5 2" xfId="1533" xr:uid="{00000000-0005-0000-0000-000000060000}"/>
    <cellStyle name="Zvýraznění 6 2" xfId="1534" xr:uid="{00000000-0005-0000-0000-000001060000}"/>
  </cellStyles>
  <dxfs count="0"/>
  <tableStyles count="0" defaultTableStyle="TableStyleMedium2" defaultPivotStyle="PivotStyleLight16"/>
  <colors>
    <mruColors>
      <color rgb="FF233060"/>
      <color rgb="FFF0948F"/>
      <color rgb="FF596387"/>
      <color rgb="FF9196B0"/>
      <color rgb="FFC7CCD6"/>
      <color rgb="FF79C1D5"/>
      <color rgb="FFCEF8FA"/>
      <color rgb="FF646363"/>
      <color rgb="FFDDFAFB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'3.2'!$E$27</c:f>
              <c:strCache>
                <c:ptCount val="1"/>
                <c:pt idx="0">
                  <c:v>Do ČR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'3.2'!$D$28:$D$39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'3.2'!$E$28:$E$39</c:f>
              <c:numCache>
                <c:formatCode>#\ ##0.0</c:formatCode>
                <c:ptCount val="12"/>
                <c:pt idx="0">
                  <c:v>436.35123214677395</c:v>
                </c:pt>
                <c:pt idx="1">
                  <c:v>394.129496999087</c:v>
                </c:pt>
                <c:pt idx="2">
                  <c:v>659.66248813109496</c:v>
                </c:pt>
                <c:pt idx="3">
                  <c:v>689.62692251935403</c:v>
                </c:pt>
                <c:pt idx="4">
                  <c:v>759.20518269794297</c:v>
                </c:pt>
                <c:pt idx="5">
                  <c:v>744.82184624208196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C4-49AB-B1D3-D3194406E607}"/>
            </c:ext>
          </c:extLst>
        </c:ser>
        <c:ser>
          <c:idx val="1"/>
          <c:order val="1"/>
          <c:tx>
            <c:strRef>
              <c:f>'3.2'!$F$27</c:f>
              <c:strCache>
                <c:ptCount val="1"/>
                <c:pt idx="0">
                  <c:v>Z ČR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'3.2'!$D$28:$D$39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'3.2'!$F$28:$F$39</c:f>
              <c:numCache>
                <c:formatCode>#\ ##0.0</c:formatCode>
                <c:ptCount val="12"/>
                <c:pt idx="0">
                  <c:v>-203.199323278186</c:v>
                </c:pt>
                <c:pt idx="1">
                  <c:v>-170.106619433123</c:v>
                </c:pt>
                <c:pt idx="2">
                  <c:v>-75.543277111524006</c:v>
                </c:pt>
                <c:pt idx="3">
                  <c:v>-83.792747329123998</c:v>
                </c:pt>
                <c:pt idx="4">
                  <c:v>-76.170671867962994</c:v>
                </c:pt>
                <c:pt idx="5">
                  <c:v>-21.945972780544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C4-49AB-B1D3-D3194406E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54269184"/>
        <c:axId val="154270720"/>
      </c:barChart>
      <c:catAx>
        <c:axId val="154269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154270720"/>
        <c:crosses val="autoZero"/>
        <c:auto val="1"/>
        <c:lblAlgn val="ctr"/>
        <c:lblOffset val="100"/>
        <c:noMultiLvlLbl val="0"/>
      </c:catAx>
      <c:valAx>
        <c:axId val="15427072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542691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2369142748693663E-4"/>
          <c:y val="0.92056933894499138"/>
          <c:w val="0.19103510423252798"/>
          <c:h val="7.888618179064298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579549562292739"/>
          <c:y val="2.6491391965834776E-2"/>
          <c:w val="0.55638015307966748"/>
          <c:h val="0.716630289634848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EAA-4434-9EDB-79B35337C276}"/>
              </c:ext>
            </c:extLst>
          </c:dPt>
          <c:dPt>
            <c:idx val="1"/>
            <c:invertIfNegative val="0"/>
            <c:bubble3D val="0"/>
            <c:spPr>
              <a:solidFill>
                <a:srgbClr val="596387"/>
              </a:solidFill>
            </c:spPr>
            <c:extLst>
              <c:ext xmlns:c16="http://schemas.microsoft.com/office/drawing/2014/chart" uri="{C3380CC4-5D6E-409C-BE32-E72D297353CC}">
                <c16:uniqueId val="{00000002-3EAA-4434-9EDB-79B35337C276}"/>
              </c:ext>
            </c:extLst>
          </c:dPt>
          <c:dPt>
            <c:idx val="2"/>
            <c:invertIfNegative val="0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4-3EAA-4434-9EDB-79B35337C2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'4.3'!$H$45:$H$47</c:f>
              <c:strCache>
                <c:ptCount val="3"/>
                <c:pt idx="0">
                  <c:v>Max</c:v>
                </c:pt>
                <c:pt idx="1">
                  <c:v>Min</c:v>
                </c:pt>
                <c:pt idx="2">
                  <c:v>Průměr</c:v>
                </c:pt>
              </c:strCache>
            </c:strRef>
          </c:cat>
          <c:val>
            <c:numRef>
              <c:f>'4.3'!$I$45:$I$47</c:f>
              <c:numCache>
                <c:formatCode>#,##0</c:formatCode>
                <c:ptCount val="3"/>
                <c:pt idx="0">
                  <c:v>12436.529846760002</c:v>
                </c:pt>
                <c:pt idx="1">
                  <c:v>7527.8555348230475</c:v>
                </c:pt>
                <c:pt idx="2">
                  <c:v>10426.26837166477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AA-4434-9EDB-79B35337C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5116544"/>
        <c:axId val="165122432"/>
      </c:barChart>
      <c:catAx>
        <c:axId val="165116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65122432"/>
        <c:crosses val="autoZero"/>
        <c:auto val="1"/>
        <c:lblAlgn val="ctr"/>
        <c:lblOffset val="100"/>
        <c:noMultiLvlLbl val="0"/>
      </c:catAx>
      <c:valAx>
        <c:axId val="1651224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1165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88605205003326"/>
          <c:y val="2.0754852261096239E-2"/>
          <c:w val="0.49250688350604677"/>
          <c:h val="0.786535808023996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'5.1'!$B$43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'5.1'!$C$42:$D$42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'5.1'!$C$43:$D$43</c:f>
              <c:numCache>
                <c:formatCode>#,##0</c:formatCode>
                <c:ptCount val="2"/>
                <c:pt idx="0">
                  <c:v>552076.116034579</c:v>
                </c:pt>
                <c:pt idx="1">
                  <c:v>502898.18413239304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AC-426C-8CB5-97DB8CC20E85}"/>
            </c:ext>
          </c:extLst>
        </c:ser>
        <c:ser>
          <c:idx val="1"/>
          <c:order val="1"/>
          <c:tx>
            <c:strRef>
              <c:f>'5.1'!$B$44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'5.1'!$C$42:$D$42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'5.1'!$C$44:$D$44</c:f>
              <c:numCache>
                <c:formatCode>#,##0</c:formatCode>
                <c:ptCount val="2"/>
                <c:pt idx="0">
                  <c:v>363264.065805035</c:v>
                </c:pt>
                <c:pt idx="1">
                  <c:v>414643.88831417495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AC-426C-8CB5-97DB8CC20E85}"/>
            </c:ext>
          </c:extLst>
        </c:ser>
        <c:ser>
          <c:idx val="2"/>
          <c:order val="2"/>
          <c:tx>
            <c:strRef>
              <c:f>'5.1'!$B$45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'5.1'!$C$42:$D$42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'5.1'!$C$45:$D$45</c:f>
              <c:numCache>
                <c:formatCode>#,##0</c:formatCode>
                <c:ptCount val="2"/>
                <c:pt idx="0">
                  <c:v>312788.05114994297</c:v>
                </c:pt>
                <c:pt idx="1">
                  <c:v>299409.20238396799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AC-426C-8CB5-97DB8CC20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7312768"/>
        <c:axId val="154272896"/>
      </c:barChart>
      <c:catAx>
        <c:axId val="167312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54272896"/>
        <c:crosses val="autoZero"/>
        <c:auto val="1"/>
        <c:lblAlgn val="ctr"/>
        <c:lblOffset val="100"/>
        <c:noMultiLvlLbl val="0"/>
      </c:catAx>
      <c:valAx>
        <c:axId val="1542728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73127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2548508955760597E-3"/>
          <c:y val="0.92454477860696616"/>
          <c:w val="0.44402259795045007"/>
          <c:h val="6.59804024496937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0339916267905"/>
          <c:y val="2.3809532736982653E-2"/>
          <c:w val="0.77090245307366301"/>
          <c:h val="0.793063289487547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'5.1'!$H$43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'5.1'!$I$42:$J$42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'5.1'!$I$43:$J$43</c:f>
              <c:numCache>
                <c:formatCode>0.0%</c:formatCode>
                <c:ptCount val="2"/>
                <c:pt idx="0">
                  <c:v>0.4495264429274573</c:v>
                </c:pt>
                <c:pt idx="1">
                  <c:v>0.41324430528446843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2-466B-A37D-841994DB4915}"/>
            </c:ext>
          </c:extLst>
        </c:ser>
        <c:ser>
          <c:idx val="1"/>
          <c:order val="1"/>
          <c:tx>
            <c:strRef>
              <c:f>'5.1'!$H$44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'5.1'!$I$42:$J$42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'5.1'!$I$44:$J$44</c:f>
              <c:numCache>
                <c:formatCode>0.0%</c:formatCode>
                <c:ptCount val="2"/>
                <c:pt idx="0">
                  <c:v>0.29578675585102682</c:v>
                </c:pt>
                <c:pt idx="1">
                  <c:v>0.34072349229587301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E2-466B-A37D-841994DB4915}"/>
            </c:ext>
          </c:extLst>
        </c:ser>
        <c:ser>
          <c:idx val="2"/>
          <c:order val="2"/>
          <c:tx>
            <c:strRef>
              <c:f>'5.1'!$H$45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'5.1'!$I$42:$J$42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'5.1'!$I$45:$J$45</c:f>
              <c:numCache>
                <c:formatCode>0.0%</c:formatCode>
                <c:ptCount val="2"/>
                <c:pt idx="0">
                  <c:v>0.25468680122151599</c:v>
                </c:pt>
                <c:pt idx="1">
                  <c:v>0.24603220241965859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2-466B-A37D-841994DB4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54301952"/>
        <c:axId val="154303872"/>
      </c:barChart>
      <c:catAx>
        <c:axId val="15430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54303872"/>
        <c:crosses val="autoZero"/>
        <c:auto val="1"/>
        <c:lblAlgn val="ctr"/>
        <c:lblOffset val="100"/>
        <c:noMultiLvlLbl val="0"/>
      </c:catAx>
      <c:valAx>
        <c:axId val="15430387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43019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2280557227122625E-3"/>
          <c:y val="0.92930668515436265"/>
          <c:w val="0.67370427638671238"/>
          <c:h val="6.53271537736038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88605205003326"/>
          <c:y val="5.2380972021361841E-2"/>
          <c:w val="0.49250688350604677"/>
          <c:h val="0.76353909394041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'5.2'!$B$42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'5.2'!$C$41:$D$41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'5.2'!$C$42:$D$42</c:f>
              <c:numCache>
                <c:formatCode>#,##0</c:formatCode>
                <c:ptCount val="2"/>
                <c:pt idx="0">
                  <c:v>56788.830552171006</c:v>
                </c:pt>
                <c:pt idx="1">
                  <c:v>47676.06347311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2B-489A-AC92-55573FC6C8F1}"/>
            </c:ext>
          </c:extLst>
        </c:ser>
        <c:ser>
          <c:idx val="1"/>
          <c:order val="1"/>
          <c:tx>
            <c:strRef>
              <c:f>'5.2'!$B$43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'5.2'!$C$41:$D$41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'5.2'!$C$43:$D$43</c:f>
              <c:numCache>
                <c:formatCode>#,##0</c:formatCode>
                <c:ptCount val="2"/>
                <c:pt idx="0">
                  <c:v>29210.5</c:v>
                </c:pt>
                <c:pt idx="1">
                  <c:v>35214.873700308999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2B-489A-AC92-55573FC6C8F1}"/>
            </c:ext>
          </c:extLst>
        </c:ser>
        <c:ser>
          <c:idx val="2"/>
          <c:order val="2"/>
          <c:tx>
            <c:strRef>
              <c:f>'5.2'!$B$44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'5.2'!$C$41:$D$41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'5.2'!$C$44:$D$44</c:f>
              <c:numCache>
                <c:formatCode>#,##0</c:formatCode>
                <c:ptCount val="2"/>
                <c:pt idx="0">
                  <c:v>18399.385000000002</c:v>
                </c:pt>
                <c:pt idx="1">
                  <c:v>19753.051616259996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2B-489A-AC92-55573FC6C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54118400"/>
        <c:axId val="154124288"/>
      </c:barChart>
      <c:catAx>
        <c:axId val="1541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54124288"/>
        <c:crosses val="autoZero"/>
        <c:auto val="1"/>
        <c:lblAlgn val="ctr"/>
        <c:lblOffset val="100"/>
        <c:noMultiLvlLbl val="0"/>
      </c:catAx>
      <c:valAx>
        <c:axId val="1541242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411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8095451246888922E-3"/>
          <c:y val="0.92930668515436265"/>
          <c:w val="0.50885647046057236"/>
          <c:h val="5.9967646433919462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0339916267905"/>
          <c:y val="4.3264503441494594E-2"/>
          <c:w val="0.77090245307366301"/>
          <c:h val="0.766756013905341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'5.2'!$H$42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'5.2'!$I$41:$J$41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'5.2'!$I$42:$J$42</c:f>
              <c:numCache>
                <c:formatCode>0.0%</c:formatCode>
                <c:ptCount val="2"/>
                <c:pt idx="0">
                  <c:v>0.54396100806232639</c:v>
                </c:pt>
                <c:pt idx="1">
                  <c:v>0.46447983983552965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3-4E0B-B9AD-17DAD6C994D1}"/>
            </c:ext>
          </c:extLst>
        </c:ser>
        <c:ser>
          <c:idx val="1"/>
          <c:order val="1"/>
          <c:tx>
            <c:strRef>
              <c:f>'5.2'!$H$43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'5.2'!$I$41:$J$41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'5.2'!$I$43:$J$43</c:f>
              <c:numCache>
                <c:formatCode>0.0%</c:formatCode>
                <c:ptCount val="2"/>
                <c:pt idx="0">
                  <c:v>0.27979750369057643</c:v>
                </c:pt>
                <c:pt idx="1">
                  <c:v>0.34307779847162284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43-4E0B-B9AD-17DAD6C994D1}"/>
            </c:ext>
          </c:extLst>
        </c:ser>
        <c:ser>
          <c:idx val="2"/>
          <c:order val="2"/>
          <c:tx>
            <c:strRef>
              <c:f>'5.2'!$H$44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'5.2'!$I$41:$J$41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'5.2'!$I$44:$J$44</c:f>
              <c:numCache>
                <c:formatCode>0.0%</c:formatCode>
                <c:ptCount val="2"/>
                <c:pt idx="0">
                  <c:v>0.17624148824709734</c:v>
                </c:pt>
                <c:pt idx="1">
                  <c:v>0.19244236169284759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43-4E0B-B9AD-17DAD6C99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2369536"/>
        <c:axId val="162371456"/>
      </c:barChart>
      <c:catAx>
        <c:axId val="162369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62371456"/>
        <c:crosses val="autoZero"/>
        <c:auto val="1"/>
        <c:lblAlgn val="ctr"/>
        <c:lblOffset val="100"/>
        <c:noMultiLvlLbl val="0"/>
      </c:catAx>
      <c:valAx>
        <c:axId val="162371456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623695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2280557227122625E-3"/>
          <c:y val="0.92930668515436265"/>
          <c:w val="0.8312526347291902"/>
          <c:h val="6.031850540866692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0339916267905"/>
          <c:y val="4.569055036344756E-2"/>
          <c:w val="0.77090245307366301"/>
          <c:h val="0.7578305982780190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'5.3'!$H$42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'5.3'!$I$41:$J$41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'5.3'!$I$42:$J$42</c:f>
              <c:numCache>
                <c:formatCode>0.0%</c:formatCode>
                <c:ptCount val="2"/>
                <c:pt idx="0">
                  <c:v>0.45396811669801501</c:v>
                </c:pt>
                <c:pt idx="1">
                  <c:v>0.40798020542002639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1-4F62-A8F2-07000363B55B}"/>
            </c:ext>
          </c:extLst>
        </c:ser>
        <c:ser>
          <c:idx val="1"/>
          <c:order val="1"/>
          <c:tx>
            <c:strRef>
              <c:f>'5.3'!$H$43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'5.3'!$I$41:$J$41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'5.3'!$I$43:$J$43</c:f>
              <c:numCache>
                <c:formatCode>0.0%</c:formatCode>
                <c:ptCount val="2"/>
                <c:pt idx="0">
                  <c:v>0.30118239539368452</c:v>
                </c:pt>
                <c:pt idx="1">
                  <c:v>0.33946095694502287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21-4F62-A8F2-07000363B55B}"/>
            </c:ext>
          </c:extLst>
        </c:ser>
        <c:ser>
          <c:idx val="2"/>
          <c:order val="2"/>
          <c:tx>
            <c:strRef>
              <c:f>'5.3'!$H$44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'5.3'!$I$41:$J$41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'5.3'!$I$44:$J$44</c:f>
              <c:numCache>
                <c:formatCode>0.0%</c:formatCode>
                <c:ptCount val="2"/>
                <c:pt idx="0">
                  <c:v>0.24484948790830058</c:v>
                </c:pt>
                <c:pt idx="1">
                  <c:v>0.25255883763495096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21-4F62-A8F2-07000363B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7499648"/>
        <c:axId val="167329792"/>
      </c:barChart>
      <c:catAx>
        <c:axId val="167499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67329792"/>
        <c:crosses val="autoZero"/>
        <c:auto val="1"/>
        <c:lblAlgn val="ctr"/>
        <c:lblOffset val="100"/>
        <c:noMultiLvlLbl val="0"/>
      </c:catAx>
      <c:valAx>
        <c:axId val="1673297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67499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7553732385528067E-2"/>
          <c:y val="0.92930668515436265"/>
          <c:w val="0.76994992807792684"/>
          <c:h val="6.37040445896889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88605205003326"/>
          <c:y val="5.2380972021361841E-2"/>
          <c:w val="0.49250688350604677"/>
          <c:h val="0.76353909394041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'5.3'!$B$42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'5.3'!$C$41:$D$41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'5.3'!$C$42:$D$42</c:f>
              <c:numCache>
                <c:formatCode>#,##0</c:formatCode>
                <c:ptCount val="2"/>
                <c:pt idx="0">
                  <c:v>447210.92359240801</c:v>
                </c:pt>
                <c:pt idx="1">
                  <c:v>394282.712649283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3-4286-BF7E-9B90DA6B9294}"/>
            </c:ext>
          </c:extLst>
        </c:ser>
        <c:ser>
          <c:idx val="1"/>
          <c:order val="1"/>
          <c:tx>
            <c:strRef>
              <c:f>'5.3'!$B$43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'5.3'!$C$41:$D$41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'5.3'!$C$43:$D$43</c:f>
              <c:numCache>
                <c:formatCode>#,##0</c:formatCode>
                <c:ptCount val="2"/>
                <c:pt idx="0">
                  <c:v>296699.376585035</c:v>
                </c:pt>
                <c:pt idx="1">
                  <c:v>328063.92360386596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3-4286-BF7E-9B90DA6B9294}"/>
            </c:ext>
          </c:extLst>
        </c:ser>
        <c:ser>
          <c:idx val="2"/>
          <c:order val="2"/>
          <c:tx>
            <c:strRef>
              <c:f>'5.3'!$B$44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'5.3'!$C$41:$D$41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'5.3'!$C$44:$D$44</c:f>
              <c:numCache>
                <c:formatCode>#,##0</c:formatCode>
                <c:ptCount val="2"/>
                <c:pt idx="0">
                  <c:v>241204.96924994298</c:v>
                </c:pt>
                <c:pt idx="1">
                  <c:v>244079.448667708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C3-4286-BF7E-9B90DA6B9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2396032"/>
        <c:axId val="162397568"/>
      </c:barChart>
      <c:catAx>
        <c:axId val="16239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62397568"/>
        <c:crosses val="autoZero"/>
        <c:auto val="1"/>
        <c:lblAlgn val="ctr"/>
        <c:lblOffset val="100"/>
        <c:noMultiLvlLbl val="0"/>
      </c:catAx>
      <c:valAx>
        <c:axId val="1623975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23960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642393538017259E-3"/>
          <c:y val="0.92930668515436265"/>
          <c:w val="0.62599686667073595"/>
          <c:h val="6.28943846432007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88605205003326"/>
          <c:y val="5.2380972021361841E-2"/>
          <c:w val="0.49250688350604677"/>
          <c:h val="0.76353909394041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'5.4'!$B$42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'5.4'!$C$41:$D$41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'5.4'!$C$42:$D$42</c:f>
              <c:numCache>
                <c:formatCode>#,##0</c:formatCode>
                <c:ptCount val="2"/>
                <c:pt idx="0">
                  <c:v>22192.582999000002</c:v>
                </c:pt>
                <c:pt idx="1">
                  <c:v>19917.503999999997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BD-478B-86C6-58843A0475D5}"/>
            </c:ext>
          </c:extLst>
        </c:ser>
        <c:ser>
          <c:idx val="1"/>
          <c:order val="1"/>
          <c:tx>
            <c:strRef>
              <c:f>'5.4'!$B$43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'5.4'!$C$41:$D$41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'5.4'!$C$43:$D$43</c:f>
              <c:numCache>
                <c:formatCode>#,##0</c:formatCode>
                <c:ptCount val="2"/>
                <c:pt idx="0">
                  <c:v>13342.378001000001</c:v>
                </c:pt>
                <c:pt idx="1">
                  <c:v>16147.642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BD-478B-86C6-58843A0475D5}"/>
            </c:ext>
          </c:extLst>
        </c:ser>
        <c:ser>
          <c:idx val="2"/>
          <c:order val="2"/>
          <c:tx>
            <c:strRef>
              <c:f>'5.4'!$B$44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'5.4'!$C$41:$D$41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'5.4'!$C$44:$D$44</c:f>
              <c:numCache>
                <c:formatCode>#,##0</c:formatCode>
                <c:ptCount val="2"/>
                <c:pt idx="0">
                  <c:v>10409.617</c:v>
                </c:pt>
                <c:pt idx="1">
                  <c:v>10629.701000000003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BD-478B-86C6-58843A047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8995840"/>
        <c:axId val="168997632"/>
      </c:barChart>
      <c:catAx>
        <c:axId val="16899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68997632"/>
        <c:crosses val="autoZero"/>
        <c:auto val="1"/>
        <c:lblAlgn val="ctr"/>
        <c:lblOffset val="100"/>
        <c:noMultiLvlLbl val="0"/>
      </c:catAx>
      <c:valAx>
        <c:axId val="168997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89958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642393538017259E-3"/>
          <c:y val="0.92930668515436265"/>
          <c:w val="0.49507524737702363"/>
          <c:h val="6.3507830899987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0339916267905"/>
          <c:y val="5.2380972021361841E-2"/>
          <c:w val="0.77090245307366301"/>
          <c:h val="0.7414176008314964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'5.4'!$H$42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'5.4'!$I$41:$J$41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'5.4'!$I$42:$J$42</c:f>
              <c:numCache>
                <c:formatCode>0.0%</c:formatCode>
                <c:ptCount val="2"/>
                <c:pt idx="0">
                  <c:v>0.48302942294953721</c:v>
                </c:pt>
                <c:pt idx="1">
                  <c:v>0.42654608119821008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A-423E-AEEF-60B715594AC9}"/>
            </c:ext>
          </c:extLst>
        </c:ser>
        <c:ser>
          <c:idx val="1"/>
          <c:order val="1"/>
          <c:tx>
            <c:strRef>
              <c:f>'5.4'!$H$43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'5.4'!$I$41:$J$41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'5.4'!$I$43:$J$43</c:f>
              <c:numCache>
                <c:formatCode>0.0%</c:formatCode>
                <c:ptCount val="2"/>
                <c:pt idx="0">
                  <c:v>0.29040157907207248</c:v>
                </c:pt>
                <c:pt idx="1">
                  <c:v>0.34581207643747069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6A-423E-AEEF-60B715594AC9}"/>
            </c:ext>
          </c:extLst>
        </c:ser>
        <c:ser>
          <c:idx val="2"/>
          <c:order val="2"/>
          <c:tx>
            <c:strRef>
              <c:f>'5.4'!$H$44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'5.4'!$I$41:$J$41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'5.4'!$I$44:$J$44</c:f>
              <c:numCache>
                <c:formatCode>0.0%</c:formatCode>
                <c:ptCount val="2"/>
                <c:pt idx="0">
                  <c:v>0.22656899797839039</c:v>
                </c:pt>
                <c:pt idx="1">
                  <c:v>0.22764184236431917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6A-423E-AEEF-60B715594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8657280"/>
        <c:axId val="168659200"/>
      </c:barChart>
      <c:catAx>
        <c:axId val="16865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68659200"/>
        <c:crosses val="autoZero"/>
        <c:auto val="1"/>
        <c:lblAlgn val="ctr"/>
        <c:lblOffset val="100"/>
        <c:noMultiLvlLbl val="0"/>
      </c:catAx>
      <c:valAx>
        <c:axId val="1686592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686572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445173497922801E-2"/>
          <c:y val="0.92930668515436265"/>
          <c:w val="0.75973281030271644"/>
          <c:h val="6.3901474479946208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88605205003326"/>
          <c:y val="5.2380972021361841E-2"/>
          <c:w val="0.49250688350604677"/>
          <c:h val="0.76353909394041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'5.5'!$B$42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'5.5'!$C$41:$D$41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'5.5'!$C$42:$D$42</c:f>
              <c:numCache>
                <c:formatCode>#,##0</c:formatCode>
                <c:ptCount val="2"/>
                <c:pt idx="0">
                  <c:v>25883.778890999998</c:v>
                </c:pt>
                <c:pt idx="1">
                  <c:v>41021.904010000006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8-4421-8B4C-C6E0AB107E29}"/>
            </c:ext>
          </c:extLst>
        </c:ser>
        <c:ser>
          <c:idx val="1"/>
          <c:order val="1"/>
          <c:tx>
            <c:strRef>
              <c:f>'5.5'!$B$43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FC-4D96-973A-76E5C7E339F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'5.5'!$C$41:$D$41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'5.5'!$C$43:$D$43</c:f>
              <c:numCache>
                <c:formatCode>#,##0</c:formatCode>
                <c:ptCount val="2"/>
                <c:pt idx="0">
                  <c:v>24011.811218999999</c:v>
                </c:pt>
                <c:pt idx="1">
                  <c:v>35217.449009999997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58-4421-8B4C-C6E0AB107E29}"/>
            </c:ext>
          </c:extLst>
        </c:ser>
        <c:ser>
          <c:idx val="2"/>
          <c:order val="2"/>
          <c:tx>
            <c:strRef>
              <c:f>'5.5'!$B$44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'5.5'!$C$41:$D$41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'5.5'!$C$44:$D$44</c:f>
              <c:numCache>
                <c:formatCode>#,##0</c:formatCode>
                <c:ptCount val="2"/>
                <c:pt idx="0">
                  <c:v>42774.079900000004</c:v>
                </c:pt>
                <c:pt idx="1">
                  <c:v>24947.001100000005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8-4421-8B4C-C6E0AB107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9018880"/>
        <c:axId val="169020416"/>
      </c:barChart>
      <c:catAx>
        <c:axId val="16901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69020416"/>
        <c:crosses val="autoZero"/>
        <c:auto val="1"/>
        <c:lblAlgn val="ctr"/>
        <c:lblOffset val="100"/>
        <c:noMultiLvlLbl val="0"/>
      </c:catAx>
      <c:valAx>
        <c:axId val="1690204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9018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642393538017259E-3"/>
          <c:y val="0.92677883821858886"/>
          <c:w val="0.5467548339403312"/>
          <c:h val="7.3221167478345756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'3.2'!$N$27</c:f>
              <c:strCache>
                <c:ptCount val="1"/>
                <c:pt idx="0">
                  <c:v>Ze ZP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'3.2'!$M$28:$M$39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'3.2'!$N$28:$N$39</c:f>
              <c:numCache>
                <c:formatCode>#\ ##0.0</c:formatCode>
                <c:ptCount val="12"/>
                <c:pt idx="0">
                  <c:v>990.88952500000016</c:v>
                </c:pt>
                <c:pt idx="1">
                  <c:v>721.53760799999998</c:v>
                </c:pt>
                <c:pt idx="2">
                  <c:v>121.383769</c:v>
                </c:pt>
                <c:pt idx="3">
                  <c:v>38.404665999999999</c:v>
                </c:pt>
                <c:pt idx="4">
                  <c:v>0</c:v>
                </c:pt>
                <c:pt idx="5">
                  <c:v>0.38725199999999999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1-45C7-A597-88D5BA9CDAB8}"/>
            </c:ext>
          </c:extLst>
        </c:ser>
        <c:ser>
          <c:idx val="1"/>
          <c:order val="1"/>
          <c:tx>
            <c:strRef>
              <c:f>'3.2'!$O$27</c:f>
              <c:strCache>
                <c:ptCount val="1"/>
                <c:pt idx="0">
                  <c:v>Do ZP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'3.2'!$M$28:$M$39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'3.2'!$O$28:$O$39</c:f>
              <c:numCache>
                <c:formatCode>#\ ##0.0</c:formatCode>
                <c:ptCount val="12"/>
                <c:pt idx="0">
                  <c:v>-4.1741289999999998</c:v>
                </c:pt>
                <c:pt idx="1">
                  <c:v>-31.317238999999997</c:v>
                </c:pt>
                <c:pt idx="2">
                  <c:v>-0.98481300000000005</c:v>
                </c:pt>
                <c:pt idx="3">
                  <c:v>-108.58932999999999</c:v>
                </c:pt>
                <c:pt idx="4">
                  <c:v>-335.04668500000002</c:v>
                </c:pt>
                <c:pt idx="5">
                  <c:v>-423.23572200000007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D1-45C7-A597-88D5BA9CD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30"/>
        <c:axId val="162464128"/>
        <c:axId val="162465664"/>
      </c:barChart>
      <c:catAx>
        <c:axId val="162464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162465664"/>
        <c:crosses val="autoZero"/>
        <c:auto val="1"/>
        <c:lblAlgn val="ctr"/>
        <c:lblOffset val="100"/>
        <c:noMultiLvlLbl val="0"/>
      </c:catAx>
      <c:valAx>
        <c:axId val="16246566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6246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8891071983580152E-3"/>
          <c:y val="0.92037766542394239"/>
          <c:w val="0.19180372348222202"/>
          <c:h val="7.90752334333906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0339916267905"/>
          <c:y val="5.4522924411400248E-2"/>
          <c:w val="0.77090245307366301"/>
          <c:h val="0.7506702182673262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'5.5'!$H$42</c:f>
              <c:strCache>
                <c:ptCount val="1"/>
                <c:pt idx="0">
                  <c:v>Duben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'5.5'!$I$41:$J$41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'5.5'!$I$42:$J$42</c:f>
              <c:numCache>
                <c:formatCode>0.0%</c:formatCode>
                <c:ptCount val="2"/>
                <c:pt idx="0">
                  <c:v>0.27931230237689286</c:v>
                </c:pt>
                <c:pt idx="1">
                  <c:v>0.4054094484059666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0-410E-B795-EC65F30D31A1}"/>
            </c:ext>
          </c:extLst>
        </c:ser>
        <c:ser>
          <c:idx val="1"/>
          <c:order val="1"/>
          <c:tx>
            <c:strRef>
              <c:f>'5.5'!$H$43</c:f>
              <c:strCache>
                <c:ptCount val="1"/>
                <c:pt idx="0">
                  <c:v>Květen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'5.5'!$I$41:$J$41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'5.5'!$I$43:$J$43</c:f>
              <c:numCache>
                <c:formatCode>0.0%</c:formatCode>
                <c:ptCount val="2"/>
                <c:pt idx="0">
                  <c:v>0.25911186709102219</c:v>
                </c:pt>
                <c:pt idx="1">
                  <c:v>0.34804543869852789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0-410E-B795-EC65F30D31A1}"/>
            </c:ext>
          </c:extLst>
        </c:ser>
        <c:ser>
          <c:idx val="2"/>
          <c:order val="2"/>
          <c:tx>
            <c:strRef>
              <c:f>'5.5'!$H$44</c:f>
              <c:strCache>
                <c:ptCount val="1"/>
                <c:pt idx="0">
                  <c:v>Červen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'5.5'!$I$41:$J$41</c:f>
              <c:numCache>
                <c:formatCode>General</c:formatCode>
                <c:ptCount val="2"/>
                <c:pt idx="0">
                  <c:v>2026</c:v>
                </c:pt>
                <c:pt idx="1">
                  <c:v>2025</c:v>
                </c:pt>
              </c:numCache>
            </c:numRef>
          </c:cat>
          <c:val>
            <c:numRef>
              <c:f>'5.5'!$I$44:$J$44</c:f>
              <c:numCache>
                <c:formatCode>0.0%</c:formatCode>
                <c:ptCount val="2"/>
                <c:pt idx="0">
                  <c:v>0.46157583053208512</c:v>
                </c:pt>
                <c:pt idx="1">
                  <c:v>0.24654511289550557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E0-410E-B795-EC65F30D3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68688640"/>
        <c:axId val="169047168"/>
      </c:barChart>
      <c:catAx>
        <c:axId val="16868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69047168"/>
        <c:crosses val="autoZero"/>
        <c:auto val="1"/>
        <c:lblAlgn val="ctr"/>
        <c:lblOffset val="100"/>
        <c:noMultiLvlLbl val="0"/>
      </c:catAx>
      <c:valAx>
        <c:axId val="169047168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686886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2280557227122625E-3"/>
          <c:y val="0.92641590804866869"/>
          <c:w val="0.8516868702796111"/>
          <c:h val="7.358391856423351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64962488754057"/>
          <c:y val="0.20193508574490635"/>
          <c:w val="0.46547850073981545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54C5-4D97-9705-2AF2BCE9BB93}"/>
              </c:ext>
            </c:extLst>
          </c:dPt>
          <c:cat>
            <c:strRef>
              <c:f>'5.6'!$A$7:$A$11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'5.6'!$C$7:$C$11</c:f>
              <c:numCache>
                <c:formatCode>#,##0</c:formatCode>
                <c:ptCount val="5"/>
                <c:pt idx="0">
                  <c:v>56788.830552171006</c:v>
                </c:pt>
                <c:pt idx="1">
                  <c:v>447210.92359240801</c:v>
                </c:pt>
                <c:pt idx="2">
                  <c:v>22192.582999000002</c:v>
                </c:pt>
                <c:pt idx="3">
                  <c:v>25883.778890999998</c:v>
                </c:pt>
                <c:pt idx="4">
                  <c:v>552076.116034579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C5-4D97-9705-2AF2BCE9B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0633856"/>
        <c:axId val="170647936"/>
      </c:barChart>
      <c:catAx>
        <c:axId val="1706338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70647936"/>
        <c:crosses val="autoZero"/>
        <c:auto val="1"/>
        <c:lblAlgn val="ctr"/>
        <c:lblOffset val="100"/>
        <c:noMultiLvlLbl val="0"/>
      </c:catAx>
      <c:valAx>
        <c:axId val="170647936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0633856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355955752856697"/>
          <c:y val="0.20497323309304039"/>
          <c:w val="0.57618404471541451"/>
          <c:h val="0.783457679272421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2-75D4-4309-9AED-1B1D39D8D9A1}"/>
              </c:ext>
            </c:extLst>
          </c:dPt>
          <c:dPt>
            <c:idx val="1"/>
            <c:invertIfNegative val="0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3-75D4-4309-9AED-1B1D39D8D9A1}"/>
              </c:ext>
            </c:extLst>
          </c:dPt>
          <c:dPt>
            <c:idx val="2"/>
            <c:invertIfNegative val="0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4-75D4-4309-9AED-1B1D39D8D9A1}"/>
              </c:ext>
            </c:extLst>
          </c:dPt>
          <c:dPt>
            <c:idx val="3"/>
            <c:invertIfNegative val="0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5-75D4-4309-9AED-1B1D39D8D9A1}"/>
              </c:ext>
            </c:extLst>
          </c:dPt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2BC-4465-971B-A3752841C877}"/>
              </c:ext>
            </c:extLst>
          </c:dPt>
          <c:cat>
            <c:strRef>
              <c:f>'5.6'!$A$7:$A$11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'5.6'!$G$7:$G$11</c:f>
              <c:numCache>
                <c:formatCode>#\ ##0.0</c:formatCode>
                <c:ptCount val="5"/>
                <c:pt idx="0">
                  <c:v>9.956666666666667</c:v>
                </c:pt>
                <c:pt idx="1">
                  <c:v>8.2266666666666666</c:v>
                </c:pt>
                <c:pt idx="2">
                  <c:v>8.0933333333333337</c:v>
                </c:pt>
                <c:pt idx="3">
                  <c:v>8.2866666666666671</c:v>
                </c:pt>
                <c:pt idx="4">
                  <c:v>8.2866666666666671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BC-4465-971B-A3752841C8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0275584"/>
        <c:axId val="170277120"/>
      </c:barChart>
      <c:catAx>
        <c:axId val="1702755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170277120"/>
        <c:crosses val="autoZero"/>
        <c:auto val="1"/>
        <c:lblAlgn val="ctr"/>
        <c:lblOffset val="100"/>
        <c:noMultiLvlLbl val="0"/>
      </c:catAx>
      <c:valAx>
        <c:axId val="170277120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02755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023985463355542"/>
          <c:y val="0.11005524565183827"/>
          <c:w val="0.62512737836553811"/>
          <c:h val="0.787178035960902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E05-4306-9851-6169F5F521BE}"/>
              </c:ext>
            </c:extLst>
          </c:dPt>
          <c:cat>
            <c:strRef>
              <c:f>'5.6'!$A$7:$A$11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'5.6'!$H$7:$H$11</c:f>
              <c:numCache>
                <c:formatCode>#\ ##0.0</c:formatCode>
                <c:ptCount val="5"/>
                <c:pt idx="0">
                  <c:v>16.600000000000001</c:v>
                </c:pt>
                <c:pt idx="1">
                  <c:v>14.233333333333334</c:v>
                </c:pt>
                <c:pt idx="2">
                  <c:v>14.6</c:v>
                </c:pt>
                <c:pt idx="3">
                  <c:v>14.4</c:v>
                </c:pt>
                <c:pt idx="4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05-4306-9851-6169F5F521BE}"/>
            </c:ext>
          </c:extLst>
        </c:ser>
        <c:ser>
          <c:idx val="1"/>
          <c:order val="1"/>
          <c:spPr>
            <a:solidFill>
              <a:srgbClr val="C7CCD6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7CCD6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FE05-4306-9851-6169F5F521BE}"/>
              </c:ext>
            </c:extLst>
          </c:dPt>
          <c:cat>
            <c:strRef>
              <c:f>'5.6'!$A$7:$A$11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'5.6'!$I$7:$I$11</c:f>
              <c:numCache>
                <c:formatCode>#\ ##0.0</c:formatCode>
                <c:ptCount val="5"/>
                <c:pt idx="0">
                  <c:v>3.2</c:v>
                </c:pt>
                <c:pt idx="1">
                  <c:v>2.35</c:v>
                </c:pt>
                <c:pt idx="2">
                  <c:v>1.7</c:v>
                </c:pt>
                <c:pt idx="3">
                  <c:v>2.4</c:v>
                </c:pt>
                <c:pt idx="4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05-4306-9851-6169F5F52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0308352"/>
        <c:axId val="170309888"/>
      </c:barChart>
      <c:catAx>
        <c:axId val="1703083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170309888"/>
        <c:crosses val="autoZero"/>
        <c:auto val="1"/>
        <c:lblAlgn val="ctr"/>
        <c:lblOffset val="100"/>
        <c:noMultiLvlLbl val="0"/>
      </c:catAx>
      <c:valAx>
        <c:axId val="170309888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03083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03370280307976"/>
          <c:y val="8.6747722711131681E-2"/>
          <c:w val="0.64093697156216622"/>
          <c:h val="0.7281237455612165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0-2A04-426F-B110-21F54C9DB531}"/>
              </c:ext>
            </c:extLst>
          </c:dPt>
          <c:dPt>
            <c:idx val="1"/>
            <c:bubble3D val="0"/>
            <c:spPr>
              <a:solidFill>
                <a:srgbClr val="233060"/>
              </a:solidFill>
            </c:spPr>
            <c:extLst>
              <c:ext xmlns:c16="http://schemas.microsoft.com/office/drawing/2014/chart" uri="{C3380CC4-5D6E-409C-BE32-E72D297353CC}">
                <c16:uniqueId val="{00000001-2A04-426F-B110-21F54C9DB531}"/>
              </c:ext>
            </c:extLst>
          </c:dPt>
          <c:dPt>
            <c:idx val="2"/>
            <c:bubble3D val="0"/>
            <c:spPr>
              <a:solidFill>
                <a:srgbClr val="C7CCD6"/>
              </a:solidFill>
            </c:spPr>
            <c:extLst>
              <c:ext xmlns:c16="http://schemas.microsoft.com/office/drawing/2014/chart" uri="{C3380CC4-5D6E-409C-BE32-E72D297353CC}">
                <c16:uniqueId val="{00000002-2A04-426F-B110-21F54C9DB531}"/>
              </c:ext>
            </c:extLst>
          </c:dPt>
          <c:dPt>
            <c:idx val="3"/>
            <c:bubble3D val="0"/>
            <c:spPr>
              <a:solidFill>
                <a:srgbClr val="596387"/>
              </a:solidFill>
            </c:spPr>
            <c:extLst>
              <c:ext xmlns:c16="http://schemas.microsoft.com/office/drawing/2014/chart" uri="{C3380CC4-5D6E-409C-BE32-E72D297353CC}">
                <c16:uniqueId val="{00000003-2A04-426F-B110-21F54C9DB531}"/>
              </c:ext>
            </c:extLst>
          </c:dPt>
          <c:dLbls>
            <c:dLbl>
              <c:idx val="0"/>
              <c:layout>
                <c:manualLayout>
                  <c:x val="-0.2092697417917585"/>
                  <c:y val="0.2400304925119654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A04-426F-B110-21F54C9DB531}"/>
                </c:ext>
              </c:extLst>
            </c:dLbl>
            <c:dLbl>
              <c:idx val="1"/>
              <c:layout>
                <c:manualLayout>
                  <c:x val="0.33687823658444793"/>
                  <c:y val="-0.100879265091863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04-426F-B110-21F54C9DB531}"/>
                </c:ext>
              </c:extLst>
            </c:dLbl>
            <c:dLbl>
              <c:idx val="2"/>
              <c:layout>
                <c:manualLayout>
                  <c:x val="0.17075889327553034"/>
                  <c:y val="0.1534498996448972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04-426F-B110-21F54C9DB531}"/>
                </c:ext>
              </c:extLst>
            </c:dLbl>
            <c:dLbl>
              <c:idx val="3"/>
              <c:layout>
                <c:manualLayout>
                  <c:x val="-9.1761723357055621E-3"/>
                  <c:y val="0.2008591940713293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04-426F-B110-21F54C9DB53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'5.6'!$A$7:$A$10</c:f>
              <c:strCache>
                <c:ptCount val="4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</c:strCache>
            </c:strRef>
          </c:cat>
          <c:val>
            <c:numRef>
              <c:f>'5.6'!$E$7:$E$10</c:f>
              <c:numCache>
                <c:formatCode>0.0%</c:formatCode>
                <c:ptCount val="4"/>
                <c:pt idx="0">
                  <c:v>0.10286413214190572</c:v>
                </c:pt>
                <c:pt idx="1">
                  <c:v>0.81005301733501756</c:v>
                </c:pt>
                <c:pt idx="2">
                  <c:v>4.0198411694393935E-2</c:v>
                </c:pt>
                <c:pt idx="3">
                  <c:v>4.6884438828682783E-2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04-426F-B110-21F54C9DB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00"/>
        <c:holeSize val="50"/>
      </c:doughnut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64962488754057"/>
          <c:y val="0.20193508574490635"/>
          <c:w val="0.46547850073981545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9F7F-4C12-9CAF-62086B6BC9E1}"/>
              </c:ext>
            </c:extLst>
          </c:dPt>
          <c:cat>
            <c:strRef>
              <c:f>'5.7'!$A$7:$A$11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'5.7'!$C$7:$C$11</c:f>
              <c:numCache>
                <c:formatCode>#,##0</c:formatCode>
                <c:ptCount val="5"/>
                <c:pt idx="0">
                  <c:v>29210.5</c:v>
                </c:pt>
                <c:pt idx="1">
                  <c:v>296699.376585035</c:v>
                </c:pt>
                <c:pt idx="2">
                  <c:v>13342.378001000001</c:v>
                </c:pt>
                <c:pt idx="3">
                  <c:v>24011.811218999999</c:v>
                </c:pt>
                <c:pt idx="4">
                  <c:v>363264.065805035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7F-4C12-9CAF-62086B6BC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0968960"/>
        <c:axId val="170970496"/>
      </c:barChart>
      <c:catAx>
        <c:axId val="170968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70970496"/>
        <c:crosses val="autoZero"/>
        <c:auto val="1"/>
        <c:lblAlgn val="ctr"/>
        <c:lblOffset val="100"/>
        <c:noMultiLvlLbl val="0"/>
      </c:catAx>
      <c:valAx>
        <c:axId val="170970496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0968960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4170619442686651"/>
          <c:y val="0.20497323309304039"/>
          <c:w val="0.56803740781711498"/>
          <c:h val="0.783457679272421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ED29-486A-AE96-2524202E0B3F}"/>
              </c:ext>
            </c:extLst>
          </c:dPt>
          <c:cat>
            <c:strRef>
              <c:f>'5.7'!$A$7:$A$11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'5.7'!$G$7:$G$11</c:f>
              <c:numCache>
                <c:formatCode>#\ ##0.0</c:formatCode>
                <c:ptCount val="5"/>
                <c:pt idx="0">
                  <c:v>16.14516129032258</c:v>
                </c:pt>
                <c:pt idx="1">
                  <c:v>14.350537634408605</c:v>
                </c:pt>
                <c:pt idx="2">
                  <c:v>14.029032258064515</c:v>
                </c:pt>
                <c:pt idx="3">
                  <c:v>14.370967741935484</c:v>
                </c:pt>
                <c:pt idx="4">
                  <c:v>14.370967741935484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29-486A-AE96-2524202E0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9095168"/>
        <c:axId val="169096704"/>
      </c:barChart>
      <c:catAx>
        <c:axId val="1690951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169096704"/>
        <c:crosses val="autoZero"/>
        <c:auto val="1"/>
        <c:lblAlgn val="ctr"/>
        <c:lblOffset val="100"/>
        <c:noMultiLvlLbl val="0"/>
      </c:catAx>
      <c:valAx>
        <c:axId val="169096704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690951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023985463355542"/>
          <c:y val="0.11005524565183827"/>
          <c:w val="0.62117089963161121"/>
          <c:h val="0.8299875793646425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F2DF-426E-8B9F-1A852D9FA533}"/>
              </c:ext>
            </c:extLst>
          </c:dPt>
          <c:cat>
            <c:strRef>
              <c:f>'5.7'!$A$7:$A$11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'5.7'!$H$7:$H$11</c:f>
              <c:numCache>
                <c:formatCode>#\ ##0.0</c:formatCode>
                <c:ptCount val="5"/>
                <c:pt idx="0">
                  <c:v>23.4</c:v>
                </c:pt>
                <c:pt idx="1">
                  <c:v>21.05</c:v>
                </c:pt>
                <c:pt idx="2">
                  <c:v>20.8</c:v>
                </c:pt>
                <c:pt idx="3">
                  <c:v>21</c:v>
                </c:pt>
                <c:pt idx="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F-426E-8B9F-1A852D9FA533}"/>
            </c:ext>
          </c:extLst>
        </c:ser>
        <c:ser>
          <c:idx val="1"/>
          <c:order val="1"/>
          <c:spPr>
            <a:solidFill>
              <a:srgbClr val="C7CCD6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7CCD6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F2DF-426E-8B9F-1A852D9FA533}"/>
              </c:ext>
            </c:extLst>
          </c:dPt>
          <c:cat>
            <c:strRef>
              <c:f>'5.7'!$A$7:$A$11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'5.7'!$I$7:$I$11</c:f>
              <c:numCache>
                <c:formatCode>#\ ##0.0</c:formatCode>
                <c:ptCount val="5"/>
                <c:pt idx="0">
                  <c:v>7.8</c:v>
                </c:pt>
                <c:pt idx="1">
                  <c:v>6.4666666666666677</c:v>
                </c:pt>
                <c:pt idx="2">
                  <c:v>5.6</c:v>
                </c:pt>
                <c:pt idx="3">
                  <c:v>6.4</c:v>
                </c:pt>
                <c:pt idx="4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DF-426E-8B9F-1A852D9FA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0811392"/>
        <c:axId val="170812928"/>
      </c:barChart>
      <c:catAx>
        <c:axId val="17081139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170812928"/>
        <c:crosses val="autoZero"/>
        <c:auto val="1"/>
        <c:lblAlgn val="ctr"/>
        <c:lblOffset val="100"/>
        <c:noMultiLvlLbl val="0"/>
      </c:catAx>
      <c:valAx>
        <c:axId val="170812928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0811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03370280307976"/>
          <c:y val="8.6747722711131681E-2"/>
          <c:w val="0.64093697156216622"/>
          <c:h val="0.7281237455612165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0-D74A-47F2-A3C8-F00D6B796032}"/>
              </c:ext>
            </c:extLst>
          </c:dPt>
          <c:dPt>
            <c:idx val="1"/>
            <c:bubble3D val="0"/>
            <c:spPr>
              <a:solidFill>
                <a:srgbClr val="233060"/>
              </a:solidFill>
            </c:spPr>
            <c:extLst>
              <c:ext xmlns:c16="http://schemas.microsoft.com/office/drawing/2014/chart" uri="{C3380CC4-5D6E-409C-BE32-E72D297353CC}">
                <c16:uniqueId val="{00000001-D74A-47F2-A3C8-F00D6B796032}"/>
              </c:ext>
            </c:extLst>
          </c:dPt>
          <c:dPt>
            <c:idx val="2"/>
            <c:bubble3D val="0"/>
            <c:spPr>
              <a:solidFill>
                <a:srgbClr val="C7CCD6"/>
              </a:solidFill>
            </c:spPr>
            <c:extLst>
              <c:ext xmlns:c16="http://schemas.microsoft.com/office/drawing/2014/chart" uri="{C3380CC4-5D6E-409C-BE32-E72D297353CC}">
                <c16:uniqueId val="{00000002-D74A-47F2-A3C8-F00D6B796032}"/>
              </c:ext>
            </c:extLst>
          </c:dPt>
          <c:dPt>
            <c:idx val="3"/>
            <c:bubble3D val="0"/>
            <c:spPr>
              <a:solidFill>
                <a:srgbClr val="596387"/>
              </a:solidFill>
            </c:spPr>
            <c:extLst>
              <c:ext xmlns:c16="http://schemas.microsoft.com/office/drawing/2014/chart" uri="{C3380CC4-5D6E-409C-BE32-E72D297353CC}">
                <c16:uniqueId val="{00000003-D74A-47F2-A3C8-F00D6B796032}"/>
              </c:ext>
            </c:extLst>
          </c:dPt>
          <c:dLbls>
            <c:dLbl>
              <c:idx val="0"/>
              <c:layout>
                <c:manualLayout>
                  <c:x val="-0.26884366845236024"/>
                  <c:y val="0.230226956924502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4A-47F2-A3C8-F00D6B796032}"/>
                </c:ext>
              </c:extLst>
            </c:dLbl>
            <c:dLbl>
              <c:idx val="1"/>
              <c:layout>
                <c:manualLayout>
                  <c:x val="0.33491624552514565"/>
                  <c:y val="-9.464362891034380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4A-47F2-A3C8-F00D6B796032}"/>
                </c:ext>
              </c:extLst>
            </c:dLbl>
            <c:dLbl>
              <c:idx val="2"/>
              <c:layout>
                <c:manualLayout>
                  <c:x val="0.19125068332858941"/>
                  <c:y val="0.1632538212135246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4A-47F2-A3C8-F00D6B796032}"/>
                </c:ext>
              </c:extLst>
            </c:dLbl>
            <c:dLbl>
              <c:idx val="3"/>
              <c:layout>
                <c:manualLayout>
                  <c:x val="-2.1404057519178857E-2"/>
                  <c:y val="0.196078431372548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4A-47F2-A3C8-F00D6B79603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'5.7'!$A$7:$A$10</c:f>
              <c:strCache>
                <c:ptCount val="4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</c:strCache>
            </c:strRef>
          </c:cat>
          <c:val>
            <c:numRef>
              <c:f>'5.7'!$E$7:$E$10</c:f>
              <c:numCache>
                <c:formatCode>0.0%</c:formatCode>
                <c:ptCount val="4"/>
                <c:pt idx="0">
                  <c:v>8.0411201518834977E-2</c:v>
                </c:pt>
                <c:pt idx="1">
                  <c:v>0.81675949953242699</c:v>
                </c:pt>
                <c:pt idx="2">
                  <c:v>3.6729143499045949E-2</c:v>
                </c:pt>
                <c:pt idx="3">
                  <c:v>6.6100155449692111E-2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74A-47F2-A3C8-F00D6B796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00"/>
        <c:holeSize val="50"/>
      </c:doughnut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64962488754057"/>
          <c:y val="0.20193508574490635"/>
          <c:w val="0.46547850073981545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5CB5-4FBE-977D-CDDB9242C6BE}"/>
              </c:ext>
            </c:extLst>
          </c:dPt>
          <c:cat>
            <c:strRef>
              <c:f>'5.8'!$A$7:$A$11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'5.8'!$C$7:$C$11</c:f>
              <c:numCache>
                <c:formatCode>#,##0</c:formatCode>
                <c:ptCount val="5"/>
                <c:pt idx="0">
                  <c:v>18399.385000000002</c:v>
                </c:pt>
                <c:pt idx="1">
                  <c:v>241204.96924994298</c:v>
                </c:pt>
                <c:pt idx="2">
                  <c:v>10409.617</c:v>
                </c:pt>
                <c:pt idx="3">
                  <c:v>42774.079900000004</c:v>
                </c:pt>
                <c:pt idx="4">
                  <c:v>312788.05114994303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B5-4FBE-977D-CDDB9242C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68719488"/>
        <c:axId val="168721024"/>
      </c:barChart>
      <c:catAx>
        <c:axId val="1687194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68721024"/>
        <c:crosses val="autoZero"/>
        <c:auto val="1"/>
        <c:lblAlgn val="ctr"/>
        <c:lblOffset val="100"/>
        <c:noMultiLvlLbl val="0"/>
      </c:catAx>
      <c:valAx>
        <c:axId val="168721024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68719488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987667222797443E-2"/>
          <c:y val="7.1139872600047768E-2"/>
          <c:w val="0.876392993628898"/>
          <c:h val="0.60742706380742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'4.1'!$E$28</c:f>
              <c:strCache>
                <c:ptCount val="1"/>
                <c:pt idx="0">
                  <c:v>Skutečnost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'4.1'!$D$29:$D$40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'4.1'!$E$29:$E$40</c:f>
              <c:numCache>
                <c:formatCode>#\ ##0.0</c:formatCode>
                <c:ptCount val="12"/>
                <c:pt idx="0">
                  <c:v>1232.7041458701813</c:v>
                </c:pt>
                <c:pt idx="1">
                  <c:v>924.54336114139187</c:v>
                </c:pt>
                <c:pt idx="2">
                  <c:v>721.01840250203804</c:v>
                </c:pt>
                <c:pt idx="3">
                  <c:v>552.07611603457894</c:v>
                </c:pt>
                <c:pt idx="4">
                  <c:v>363.26406580503499</c:v>
                </c:pt>
                <c:pt idx="5">
                  <c:v>312.7880511499431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4-4339-BB83-47F9E5C24E45}"/>
            </c:ext>
          </c:extLst>
        </c:ser>
        <c:ser>
          <c:idx val="1"/>
          <c:order val="1"/>
          <c:tx>
            <c:strRef>
              <c:f>'4.1'!$F$28</c:f>
              <c:strCache>
                <c:ptCount val="1"/>
                <c:pt idx="0">
                  <c:v>Přepočet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'4.1'!$D$29:$D$40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'4.1'!$F$29:$F$40</c:f>
              <c:numCache>
                <c:formatCode>#\ ##0.0</c:formatCode>
                <c:ptCount val="12"/>
                <c:pt idx="0">
                  <c:v>1171.2408335837235</c:v>
                </c:pt>
                <c:pt idx="1">
                  <c:v>961.38819945869488</c:v>
                </c:pt>
                <c:pt idx="2">
                  <c:v>783.37386534062068</c:v>
                </c:pt>
                <c:pt idx="3">
                  <c:v>539.829889641318</c:v>
                </c:pt>
                <c:pt idx="4">
                  <c:v>378.35234641375916</c:v>
                </c:pt>
                <c:pt idx="5">
                  <c:v>318.12246848125949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34-4339-BB83-47F9E5C24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2885632"/>
        <c:axId val="162887168"/>
      </c:barChart>
      <c:catAx>
        <c:axId val="16288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162887168"/>
        <c:crosses val="autoZero"/>
        <c:auto val="1"/>
        <c:lblAlgn val="ctr"/>
        <c:lblOffset val="100"/>
        <c:noMultiLvlLbl val="0"/>
      </c:catAx>
      <c:valAx>
        <c:axId val="16288716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628856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090010774851205E-3"/>
          <c:y val="0.89268772123053763"/>
          <c:w val="0.28870175114184005"/>
          <c:h val="9.601031095304514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355955752856697"/>
          <c:y val="0.20497323309304039"/>
          <c:w val="0.57618404471541451"/>
          <c:h val="0.783457679272421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B2B5-4B1A-8498-97C66ED7FF48}"/>
              </c:ext>
            </c:extLst>
          </c:dPt>
          <c:cat>
            <c:strRef>
              <c:f>'5.8'!$A$7:$A$11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'5.8'!$G$7:$G$11</c:f>
              <c:numCache>
                <c:formatCode>#\ ##0.0</c:formatCode>
                <c:ptCount val="5"/>
                <c:pt idx="0">
                  <c:v>21.293333333333329</c:v>
                </c:pt>
                <c:pt idx="1">
                  <c:v>19.361111111111111</c:v>
                </c:pt>
                <c:pt idx="2">
                  <c:v>18.856666666666669</c:v>
                </c:pt>
                <c:pt idx="3">
                  <c:v>19.37</c:v>
                </c:pt>
                <c:pt idx="4">
                  <c:v>19.37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B5-4B1A-8498-97C66ED7F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0900480"/>
        <c:axId val="170902272"/>
      </c:barChart>
      <c:catAx>
        <c:axId val="1709004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170902272"/>
        <c:crosses val="autoZero"/>
        <c:auto val="1"/>
        <c:lblAlgn val="ctr"/>
        <c:lblOffset val="100"/>
        <c:noMultiLvlLbl val="0"/>
      </c:catAx>
      <c:valAx>
        <c:axId val="170902272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09004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023985463355542"/>
          <c:y val="0.11005524565183827"/>
          <c:w val="0.62512737836553811"/>
          <c:h val="0.814245723251001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4A63-446F-ACAA-1D638CAF4F26}"/>
              </c:ext>
            </c:extLst>
          </c:dPt>
          <c:cat>
            <c:strRef>
              <c:f>'5.8'!$A$7:$A$11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'5.8'!$H$7:$H$11</c:f>
              <c:numCache>
                <c:formatCode>#\ ##0.0</c:formatCode>
                <c:ptCount val="5"/>
                <c:pt idx="0">
                  <c:v>31.6</c:v>
                </c:pt>
                <c:pt idx="1">
                  <c:v>28.966666666666669</c:v>
                </c:pt>
                <c:pt idx="2">
                  <c:v>27.7</c:v>
                </c:pt>
                <c:pt idx="3">
                  <c:v>28.8</c:v>
                </c:pt>
                <c:pt idx="4">
                  <c:v>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3-446F-ACAA-1D638CAF4F26}"/>
            </c:ext>
          </c:extLst>
        </c:ser>
        <c:ser>
          <c:idx val="1"/>
          <c:order val="1"/>
          <c:spPr>
            <a:solidFill>
              <a:srgbClr val="C7CCD6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7CCD6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4A63-446F-ACAA-1D638CAF4F26}"/>
              </c:ext>
            </c:extLst>
          </c:dPt>
          <c:cat>
            <c:strRef>
              <c:f>'5.8'!$A$7:$A$11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'5.8'!$I$7:$I$11</c:f>
              <c:numCache>
                <c:formatCode>#\ ##0.0</c:formatCode>
                <c:ptCount val="5"/>
                <c:pt idx="0">
                  <c:v>13</c:v>
                </c:pt>
                <c:pt idx="1">
                  <c:v>11.25</c:v>
                </c:pt>
                <c:pt idx="2">
                  <c:v>9.9</c:v>
                </c:pt>
                <c:pt idx="3">
                  <c:v>11.2</c:v>
                </c:pt>
                <c:pt idx="4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3-446F-ACAA-1D638CAF4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8795136"/>
        <c:axId val="168796928"/>
      </c:barChart>
      <c:catAx>
        <c:axId val="1687951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168796928"/>
        <c:crosses val="autoZero"/>
        <c:auto val="1"/>
        <c:lblAlgn val="ctr"/>
        <c:lblOffset val="100"/>
        <c:noMultiLvlLbl val="0"/>
      </c:catAx>
      <c:valAx>
        <c:axId val="168796928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687951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03370280307976"/>
          <c:y val="8.6747722711131681E-2"/>
          <c:w val="0.64093697156216622"/>
          <c:h val="0.72812374556121651"/>
        </c:manualLayout>
      </c:layout>
      <c:doughnutChart>
        <c:varyColors val="1"/>
        <c:ser>
          <c:idx val="0"/>
          <c:order val="0"/>
          <c:spPr>
            <a:solidFill>
              <a:srgbClr val="233060"/>
            </a:solidFill>
          </c:spPr>
          <c:dPt>
            <c:idx val="0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0-29A4-4EB2-A29D-EA3C089C4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A4-4EB2-A29D-EA3C089C4B49}"/>
              </c:ext>
            </c:extLst>
          </c:dPt>
          <c:dPt>
            <c:idx val="2"/>
            <c:bubble3D val="0"/>
            <c:spPr>
              <a:solidFill>
                <a:srgbClr val="C7CCD6"/>
              </a:solidFill>
            </c:spPr>
            <c:extLst>
              <c:ext xmlns:c16="http://schemas.microsoft.com/office/drawing/2014/chart" uri="{C3380CC4-5D6E-409C-BE32-E72D297353CC}">
                <c16:uniqueId val="{00000002-29A4-4EB2-A29D-EA3C089C4B49}"/>
              </c:ext>
            </c:extLst>
          </c:dPt>
          <c:dPt>
            <c:idx val="3"/>
            <c:bubble3D val="0"/>
            <c:spPr>
              <a:solidFill>
                <a:srgbClr val="596387"/>
              </a:solidFill>
            </c:spPr>
            <c:extLst>
              <c:ext xmlns:c16="http://schemas.microsoft.com/office/drawing/2014/chart" uri="{C3380CC4-5D6E-409C-BE32-E72D297353CC}">
                <c16:uniqueId val="{00000003-29A4-4EB2-A29D-EA3C089C4B49}"/>
              </c:ext>
            </c:extLst>
          </c:dPt>
          <c:dLbls>
            <c:dLbl>
              <c:idx val="0"/>
              <c:layout>
                <c:manualLayout>
                  <c:x val="-0.17481783779673074"/>
                  <c:y val="0.210619113787247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A4-4EB2-A29D-EA3C089C4B49}"/>
                </c:ext>
              </c:extLst>
            </c:dLbl>
            <c:dLbl>
              <c:idx val="1"/>
              <c:layout>
                <c:manualLayout>
                  <c:x val="0.36759483548082744"/>
                  <c:y val="-9.10753435232360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A4-4EB2-A29D-EA3C089C4B49}"/>
                </c:ext>
              </c:extLst>
            </c:dLbl>
            <c:dLbl>
              <c:idx val="2"/>
              <c:layout>
                <c:manualLayout>
                  <c:x val="0.21584083139226054"/>
                  <c:y val="0.1975675467037206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4-4EB2-A29D-EA3C089C4B49}"/>
                </c:ext>
              </c:extLst>
            </c:dLbl>
            <c:dLbl>
              <c:idx val="3"/>
              <c:layout>
                <c:manualLayout>
                  <c:x val="-2.1404057519178857E-2"/>
                  <c:y val="0.196078431372548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4-4EB2-A29D-EA3C089C4B4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'5.8'!$A$7:$A$10</c:f>
              <c:strCache>
                <c:ptCount val="4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</c:strCache>
            </c:strRef>
          </c:cat>
          <c:val>
            <c:numRef>
              <c:f>'5.8'!$E$7:$E$10</c:f>
              <c:numCache>
                <c:formatCode>0.0%</c:formatCode>
                <c:ptCount val="4"/>
                <c:pt idx="0">
                  <c:v>5.8823810348112633E-2</c:v>
                </c:pt>
                <c:pt idx="1">
                  <c:v>0.77114508806576865</c:v>
                </c:pt>
                <c:pt idx="2">
                  <c:v>3.328009801438956E-2</c:v>
                </c:pt>
                <c:pt idx="3">
                  <c:v>0.13675100357172898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A4-4EB2-A29D-EA3C089C4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00"/>
        <c:holeSize val="50"/>
      </c:doughnut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64962488754057"/>
          <c:y val="0.20193508574490635"/>
          <c:w val="0.46547850073981545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8A53-42DC-AA31-2FE6E2913223}"/>
              </c:ext>
            </c:extLst>
          </c:dPt>
          <c:cat>
            <c:strRef>
              <c:f>'5.9'!$A$7:$A$11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'5.9'!$C$7:$C$11</c:f>
              <c:numCache>
                <c:formatCode>#,##0</c:formatCode>
                <c:ptCount val="5"/>
                <c:pt idx="0">
                  <c:v>104398.71555217099</c:v>
                </c:pt>
                <c:pt idx="1">
                  <c:v>985115.26942738588</c:v>
                </c:pt>
                <c:pt idx="2">
                  <c:v>45944.578000000001</c:v>
                </c:pt>
                <c:pt idx="3">
                  <c:v>92669.670009999987</c:v>
                </c:pt>
                <c:pt idx="4">
                  <c:v>1228128.2329895569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53-42DC-AA31-2FE6E2913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1528576"/>
        <c:axId val="171530112"/>
      </c:barChart>
      <c:catAx>
        <c:axId val="1715285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crossAx val="171530112"/>
        <c:crosses val="autoZero"/>
        <c:auto val="1"/>
        <c:lblAlgn val="ctr"/>
        <c:lblOffset val="100"/>
        <c:noMultiLvlLbl val="0"/>
      </c:catAx>
      <c:valAx>
        <c:axId val="171530112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152857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54129206302675"/>
          <c:y val="0.20497323309304039"/>
          <c:w val="0.58433068161371404"/>
          <c:h val="0.7834576792724211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D3EA-4BED-B822-0F67D5D34198}"/>
              </c:ext>
            </c:extLst>
          </c:dPt>
          <c:cat>
            <c:strRef>
              <c:f>'5.9'!$A$7:$A$11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'5.9'!$G$7:$G$11</c:f>
              <c:numCache>
                <c:formatCode>#\ ##0.0</c:formatCode>
                <c:ptCount val="5"/>
                <c:pt idx="0">
                  <c:v>15.798387096774192</c:v>
                </c:pt>
                <c:pt idx="1">
                  <c:v>13.979438470728795</c:v>
                </c:pt>
                <c:pt idx="2">
                  <c:v>13.659677419354841</c:v>
                </c:pt>
                <c:pt idx="3">
                  <c:v>14.009211469534051</c:v>
                </c:pt>
                <c:pt idx="4">
                  <c:v>14.009211469534051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EA-4BED-B822-0F67D5D34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1563264"/>
        <c:axId val="171569152"/>
      </c:barChart>
      <c:catAx>
        <c:axId val="171563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171569152"/>
        <c:crosses val="autoZero"/>
        <c:auto val="1"/>
        <c:lblAlgn val="ctr"/>
        <c:lblOffset val="100"/>
        <c:noMultiLvlLbl val="0"/>
      </c:catAx>
      <c:valAx>
        <c:axId val="171569152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15632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023985463355542"/>
          <c:y val="0.11005524565183827"/>
          <c:w val="0.61721442089768441"/>
          <c:h val="0.802050017469831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233060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1-C6EC-4732-BE63-1707B24CD49D}"/>
              </c:ext>
            </c:extLst>
          </c:dPt>
          <c:cat>
            <c:strRef>
              <c:f>'5.9'!$A$7:$A$11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'5.9'!$H$7:$H$11</c:f>
              <c:numCache>
                <c:formatCode>#\ ##0.0</c:formatCode>
                <c:ptCount val="5"/>
                <c:pt idx="0">
                  <c:v>31.6</c:v>
                </c:pt>
                <c:pt idx="1">
                  <c:v>28.966666666666669</c:v>
                </c:pt>
                <c:pt idx="2">
                  <c:v>27.7</c:v>
                </c:pt>
                <c:pt idx="3">
                  <c:v>28.8</c:v>
                </c:pt>
                <c:pt idx="4">
                  <c:v>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EC-4732-BE63-1707B24CD49D}"/>
            </c:ext>
          </c:extLst>
        </c:ser>
        <c:ser>
          <c:idx val="1"/>
          <c:order val="1"/>
          <c:spPr>
            <a:solidFill>
              <a:srgbClr val="C7CCD6"/>
            </a:solidFill>
          </c:spPr>
          <c:invertIfNegative val="0"/>
          <c:dPt>
            <c:idx val="4"/>
            <c:invertIfNegative val="0"/>
            <c:bubble3D val="0"/>
            <c:spPr>
              <a:solidFill>
                <a:srgbClr val="C7CCD6"/>
              </a:solidFill>
              <a:effectLst/>
            </c:spPr>
            <c:extLst>
              <c:ext xmlns:c16="http://schemas.microsoft.com/office/drawing/2014/chart" uri="{C3380CC4-5D6E-409C-BE32-E72D297353CC}">
                <c16:uniqueId val="{00000004-C6EC-4732-BE63-1707B24CD49D}"/>
              </c:ext>
            </c:extLst>
          </c:dPt>
          <c:cat>
            <c:strRef>
              <c:f>'5.9'!$A$7:$A$11</c:f>
              <c:strCache>
                <c:ptCount val="5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  <c:pt idx="4">
                  <c:v>Celkem ČR</c:v>
                </c:pt>
              </c:strCache>
            </c:strRef>
          </c:cat>
          <c:val>
            <c:numRef>
              <c:f>'5.9'!$I$7:$I$11</c:f>
              <c:numCache>
                <c:formatCode>#\ ##0.0</c:formatCode>
                <c:ptCount val="5"/>
                <c:pt idx="0">
                  <c:v>3.2</c:v>
                </c:pt>
                <c:pt idx="1">
                  <c:v>2.35</c:v>
                </c:pt>
                <c:pt idx="2">
                  <c:v>1.7</c:v>
                </c:pt>
                <c:pt idx="3">
                  <c:v>2.4</c:v>
                </c:pt>
                <c:pt idx="4">
                  <c:v>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EC-4732-BE63-1707B24CD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71600128"/>
        <c:axId val="171601920"/>
      </c:barChart>
      <c:catAx>
        <c:axId val="1716001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>
            <a:noFill/>
          </a:ln>
        </c:spPr>
        <c:crossAx val="171601920"/>
        <c:crosses val="autoZero"/>
        <c:auto val="1"/>
        <c:lblAlgn val="ctr"/>
        <c:lblOffset val="100"/>
        <c:noMultiLvlLbl val="0"/>
      </c:catAx>
      <c:valAx>
        <c:axId val="171601920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16001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503370280307976"/>
          <c:y val="8.6747722711131681E-2"/>
          <c:w val="0.64093697156216622"/>
          <c:h val="0.72812374556121651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0-B89B-4832-B10E-25928D6B472E}"/>
              </c:ext>
            </c:extLst>
          </c:dPt>
          <c:dPt>
            <c:idx val="1"/>
            <c:bubble3D val="0"/>
            <c:spPr>
              <a:solidFill>
                <a:srgbClr val="233060"/>
              </a:solidFill>
            </c:spPr>
            <c:extLst>
              <c:ext xmlns:c16="http://schemas.microsoft.com/office/drawing/2014/chart" uri="{C3380CC4-5D6E-409C-BE32-E72D297353CC}">
                <c16:uniqueId val="{00000001-B89B-4832-B10E-25928D6B472E}"/>
              </c:ext>
            </c:extLst>
          </c:dPt>
          <c:dPt>
            <c:idx val="2"/>
            <c:bubble3D val="0"/>
            <c:spPr>
              <a:solidFill>
                <a:srgbClr val="C7CCD6"/>
              </a:solidFill>
            </c:spPr>
            <c:extLst>
              <c:ext xmlns:c16="http://schemas.microsoft.com/office/drawing/2014/chart" uri="{C3380CC4-5D6E-409C-BE32-E72D297353CC}">
                <c16:uniqueId val="{00000002-B89B-4832-B10E-25928D6B472E}"/>
              </c:ext>
            </c:extLst>
          </c:dPt>
          <c:dPt>
            <c:idx val="3"/>
            <c:bubble3D val="0"/>
            <c:spPr>
              <a:solidFill>
                <a:srgbClr val="596387"/>
              </a:solidFill>
            </c:spPr>
            <c:extLst>
              <c:ext xmlns:c16="http://schemas.microsoft.com/office/drawing/2014/chart" uri="{C3380CC4-5D6E-409C-BE32-E72D297353CC}">
                <c16:uniqueId val="{00000003-B89B-4832-B10E-25928D6B472E}"/>
              </c:ext>
            </c:extLst>
          </c:dPt>
          <c:dLbls>
            <c:dLbl>
              <c:idx val="0"/>
              <c:layout>
                <c:manualLayout>
                  <c:x val="-0.17801356659866183"/>
                  <c:y val="0.2008151922186197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9B-4832-B10E-25928D6B472E}"/>
                </c:ext>
              </c:extLst>
            </c:dLbl>
            <c:dLbl>
              <c:idx val="1"/>
              <c:layout>
                <c:manualLayout>
                  <c:x val="0.33594444964749431"/>
                  <c:y val="-0.11357332964958328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9B-4832-B10E-25928D6B472E}"/>
                </c:ext>
              </c:extLst>
            </c:dLbl>
            <c:dLbl>
              <c:idx val="2"/>
              <c:layout>
                <c:manualLayout>
                  <c:x val="0.21584083139226048"/>
                  <c:y val="0.1975675467037207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9B-4832-B10E-25928D6B472E}"/>
                </c:ext>
              </c:extLst>
            </c:dLbl>
            <c:dLbl>
              <c:idx val="3"/>
              <c:layout>
                <c:manualLayout>
                  <c:x val="-2.1404057519178857E-2"/>
                  <c:y val="0.196078431372548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9B-4832-B10E-25928D6B472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'5.9'!$A$7:$A$10</c:f>
              <c:strCache>
                <c:ptCount val="4"/>
                <c:pt idx="0">
                  <c:v>PPD</c:v>
                </c:pt>
                <c:pt idx="1">
                  <c:v>GasNet</c:v>
                </c:pt>
                <c:pt idx="2">
                  <c:v>GasD</c:v>
                </c:pt>
                <c:pt idx="3">
                  <c:v>Ostatní společnosti</c:v>
                </c:pt>
              </c:strCache>
            </c:strRef>
          </c:cat>
          <c:val>
            <c:numRef>
              <c:f>'5.9'!$E$7:$E$10</c:f>
              <c:numCache>
                <c:formatCode>0.0%</c:formatCode>
                <c:ptCount val="4"/>
                <c:pt idx="0">
                  <c:v>8.5006363951132063E-2</c:v>
                </c:pt>
                <c:pt idx="1">
                  <c:v>0.80212736989962397</c:v>
                </c:pt>
                <c:pt idx="2">
                  <c:v>3.741024492870744E-2</c:v>
                </c:pt>
                <c:pt idx="3">
                  <c:v>7.545602122053649E-2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9B-4832-B10E-25928D6B47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00"/>
        <c:holeSize val="50"/>
      </c:doughnut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88368183584301"/>
          <c:y val="6.4472404866917424E-2"/>
          <c:w val="0.7690258581725623"/>
          <c:h val="0.736058075754549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'5.10'!$D$31</c:f>
              <c:strCache>
                <c:ptCount val="1"/>
                <c:pt idx="0">
                  <c:v>I. čtvrtletí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'5.10'!$E$30:$H$30</c:f>
              <c:strCache>
                <c:ptCount val="4"/>
                <c:pt idx="0">
                  <c:v> PPD</c:v>
                </c:pt>
                <c:pt idx="1">
                  <c:v> GasNet</c:v>
                </c:pt>
                <c:pt idx="2">
                  <c:v> GasD</c:v>
                </c:pt>
                <c:pt idx="3">
                  <c:v> Ostatní spol.</c:v>
                </c:pt>
              </c:strCache>
            </c:strRef>
          </c:cat>
          <c:val>
            <c:numRef>
              <c:f>'5.10'!$E$31:$H$31</c:f>
              <c:numCache>
                <c:formatCode>General</c:formatCode>
                <c:ptCount val="4"/>
                <c:pt idx="0">
                  <c:v>324956.15078993305</c:v>
                </c:pt>
                <c:pt idx="1">
                  <c:v>2258478.7895196779</c:v>
                </c:pt>
                <c:pt idx="2">
                  <c:v>112148.504002</c:v>
                </c:pt>
                <c:pt idx="3">
                  <c:v>182682.46520200002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7-498D-83D8-17C8283F0A2B}"/>
            </c:ext>
          </c:extLst>
        </c:ser>
        <c:ser>
          <c:idx val="1"/>
          <c:order val="1"/>
          <c:tx>
            <c:strRef>
              <c:f>'5.10'!$D$32</c:f>
              <c:strCache>
                <c:ptCount val="1"/>
                <c:pt idx="0">
                  <c:v>II. čtvrtletí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cat>
            <c:strRef>
              <c:f>'5.10'!$E$30:$H$30</c:f>
              <c:strCache>
                <c:ptCount val="4"/>
                <c:pt idx="0">
                  <c:v> PPD</c:v>
                </c:pt>
                <c:pt idx="1">
                  <c:v> GasNet</c:v>
                </c:pt>
                <c:pt idx="2">
                  <c:v> GasD</c:v>
                </c:pt>
                <c:pt idx="3">
                  <c:v> Ostatní spol.</c:v>
                </c:pt>
              </c:strCache>
            </c:strRef>
          </c:cat>
          <c:val>
            <c:numRef>
              <c:f>'5.10'!$E$32:$H$32</c:f>
              <c:numCache>
                <c:formatCode>General</c:formatCode>
                <c:ptCount val="4"/>
                <c:pt idx="0">
                  <c:v>104398.71555217102</c:v>
                </c:pt>
                <c:pt idx="1">
                  <c:v>985115.26942738611</c:v>
                </c:pt>
                <c:pt idx="2">
                  <c:v>45944.577999999994</c:v>
                </c:pt>
                <c:pt idx="3">
                  <c:v>92669.670010000002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67-498D-83D8-17C8283F0A2B}"/>
            </c:ext>
          </c:extLst>
        </c:ser>
        <c:ser>
          <c:idx val="2"/>
          <c:order val="2"/>
          <c:tx>
            <c:strRef>
              <c:f>'5.10'!$D$33</c:f>
              <c:strCache>
                <c:ptCount val="1"/>
                <c:pt idx="0">
                  <c:v>III. čtvrtletí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'5.10'!$E$30:$H$30</c:f>
              <c:strCache>
                <c:ptCount val="4"/>
                <c:pt idx="0">
                  <c:v> PPD</c:v>
                </c:pt>
                <c:pt idx="1">
                  <c:v> GasNet</c:v>
                </c:pt>
                <c:pt idx="2">
                  <c:v> GasD</c:v>
                </c:pt>
                <c:pt idx="3">
                  <c:v> Ostatní spol.</c:v>
                </c:pt>
              </c:strCache>
            </c:strRef>
          </c:cat>
          <c:val>
            <c:numRef>
              <c:f>'5.10'!$E$33:$H$33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67-498D-83D8-17C8283F0A2B}"/>
            </c:ext>
          </c:extLst>
        </c:ser>
        <c:ser>
          <c:idx val="3"/>
          <c:order val="3"/>
          <c:tx>
            <c:strRef>
              <c:f>'5.10'!$D$34</c:f>
              <c:strCache>
                <c:ptCount val="1"/>
                <c:pt idx="0">
                  <c:v>IV. čtvrtletí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cat>
            <c:strRef>
              <c:f>'5.10'!$E$30:$H$30</c:f>
              <c:strCache>
                <c:ptCount val="4"/>
                <c:pt idx="0">
                  <c:v> PPD</c:v>
                </c:pt>
                <c:pt idx="1">
                  <c:v> GasNet</c:v>
                </c:pt>
                <c:pt idx="2">
                  <c:v> GasD</c:v>
                </c:pt>
                <c:pt idx="3">
                  <c:v> Ostatní spol.</c:v>
                </c:pt>
              </c:strCache>
            </c:strRef>
          </c:cat>
          <c:val>
            <c:numRef>
              <c:f>'5.10'!$E$34:$H$34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67-498D-83D8-17C8283F0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71329792"/>
        <c:axId val="171335680"/>
      </c:barChart>
      <c:catAx>
        <c:axId val="171329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71335680"/>
        <c:crosses val="autoZero"/>
        <c:auto val="1"/>
        <c:lblAlgn val="ctr"/>
        <c:lblOffset val="100"/>
        <c:noMultiLvlLbl val="0"/>
      </c:catAx>
      <c:valAx>
        <c:axId val="17133568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713297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6666270190546593E-3"/>
          <c:y val="0.92739706505758956"/>
          <c:w val="0.42063452038283733"/>
          <c:h val="5.049520595639830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203704160804351"/>
          <c:y val="0.11005524565183827"/>
          <c:w val="0.54678119780481982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cat>
            <c:strRef>
              <c:f>'6.8'!$A$7:$A$20</c:f>
              <c:strCache>
                <c:ptCount val="14"/>
                <c:pt idx="0">
                  <c:v>Jihočeský</c:v>
                </c:pt>
                <c:pt idx="1">
                  <c:v>Jihomoravský</c:v>
                </c:pt>
                <c:pt idx="2">
                  <c:v>Karlovarský</c:v>
                </c:pt>
                <c:pt idx="3">
                  <c:v>Královéhradecký</c:v>
                </c:pt>
                <c:pt idx="4">
                  <c:v>Liberecký</c:v>
                </c:pt>
                <c:pt idx="5">
                  <c:v>Moravskoslezský</c:v>
                </c:pt>
                <c:pt idx="6">
                  <c:v>Olomoucký</c:v>
                </c:pt>
                <c:pt idx="7">
                  <c:v>Pardubický</c:v>
                </c:pt>
                <c:pt idx="8">
                  <c:v>Plzeňský</c:v>
                </c:pt>
                <c:pt idx="9">
                  <c:v>Praha</c:v>
                </c:pt>
                <c:pt idx="10">
                  <c:v>Středočeský</c:v>
                </c:pt>
                <c:pt idx="11">
                  <c:v>Ústecký</c:v>
                </c:pt>
                <c:pt idx="12">
                  <c:v>Vysočina</c:v>
                </c:pt>
                <c:pt idx="13">
                  <c:v>Zlínský</c:v>
                </c:pt>
              </c:strCache>
            </c:strRef>
          </c:cat>
          <c:val>
            <c:numRef>
              <c:f>'6.8'!$D$7:$D$20</c:f>
              <c:numCache>
                <c:formatCode>#,##0</c:formatCode>
                <c:ptCount val="14"/>
                <c:pt idx="0">
                  <c:v>215156.700037</c:v>
                </c:pt>
                <c:pt idx="1">
                  <c:v>666088.09412999998</c:v>
                </c:pt>
                <c:pt idx="2">
                  <c:v>156141.96944000002</c:v>
                </c:pt>
                <c:pt idx="3">
                  <c:v>245719.02597999998</c:v>
                </c:pt>
                <c:pt idx="4">
                  <c:v>234384.02029000001</c:v>
                </c:pt>
                <c:pt idx="5">
                  <c:v>727076.58351499995</c:v>
                </c:pt>
                <c:pt idx="6">
                  <c:v>344719.37552</c:v>
                </c:pt>
                <c:pt idx="7">
                  <c:v>277774.56641600002</c:v>
                </c:pt>
                <c:pt idx="8">
                  <c:v>280615.39699999994</c:v>
                </c:pt>
                <c:pt idx="9">
                  <c:v>542502.18800000008</c:v>
                </c:pt>
                <c:pt idx="10">
                  <c:v>842910.49791999999</c:v>
                </c:pt>
                <c:pt idx="11">
                  <c:v>911000.04689300002</c:v>
                </c:pt>
                <c:pt idx="12">
                  <c:v>236957.06518099998</c:v>
                </c:pt>
                <c:pt idx="13">
                  <c:v>290382.26621999999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32-4EEC-B421-FF999B4A7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2227200"/>
        <c:axId val="170676608"/>
      </c:barChart>
      <c:catAx>
        <c:axId val="17222720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70676608"/>
        <c:crosses val="autoZero"/>
        <c:auto val="1"/>
        <c:lblAlgn val="ctr"/>
        <c:lblOffset val="100"/>
        <c:noMultiLvlLbl val="0"/>
      </c:catAx>
      <c:valAx>
        <c:axId val="170676608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22272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322834645669287"/>
          <c:y val="0.11005524565183827"/>
          <c:w val="0.62651522008024862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cat>
            <c:strRef>
              <c:f>'6.8'!$A$7:$A$20</c:f>
              <c:strCache>
                <c:ptCount val="14"/>
                <c:pt idx="0">
                  <c:v>Jihočeský</c:v>
                </c:pt>
                <c:pt idx="1">
                  <c:v>Jihomoravský</c:v>
                </c:pt>
                <c:pt idx="2">
                  <c:v>Karlovarský</c:v>
                </c:pt>
                <c:pt idx="3">
                  <c:v>Královéhradecký</c:v>
                </c:pt>
                <c:pt idx="4">
                  <c:v>Liberecký</c:v>
                </c:pt>
                <c:pt idx="5">
                  <c:v>Moravskoslezský</c:v>
                </c:pt>
                <c:pt idx="6">
                  <c:v>Olomoucký</c:v>
                </c:pt>
                <c:pt idx="7">
                  <c:v>Pardubický</c:v>
                </c:pt>
                <c:pt idx="8">
                  <c:v>Plzeňský</c:v>
                </c:pt>
                <c:pt idx="9">
                  <c:v>Praha</c:v>
                </c:pt>
                <c:pt idx="10">
                  <c:v>Středočeský</c:v>
                </c:pt>
                <c:pt idx="11">
                  <c:v>Ústecký</c:v>
                </c:pt>
                <c:pt idx="12">
                  <c:v>Vysočina</c:v>
                </c:pt>
                <c:pt idx="13">
                  <c:v>Zlínský</c:v>
                </c:pt>
              </c:strCache>
            </c:strRef>
          </c:cat>
          <c:val>
            <c:numRef>
              <c:f>'6.8'!$G$7:$G$20</c:f>
              <c:numCache>
                <c:formatCode>#\ ##0.0</c:formatCode>
                <c:ptCount val="14"/>
                <c:pt idx="0">
                  <c:v>7.9399999999999995</c:v>
                </c:pt>
                <c:pt idx="1">
                  <c:v>9.5800000000000018</c:v>
                </c:pt>
                <c:pt idx="2">
                  <c:v>7.03</c:v>
                </c:pt>
                <c:pt idx="3">
                  <c:v>7.4133333333333331</c:v>
                </c:pt>
                <c:pt idx="4">
                  <c:v>7.3400000000000007</c:v>
                </c:pt>
                <c:pt idx="5">
                  <c:v>7.9600000000000026</c:v>
                </c:pt>
                <c:pt idx="6">
                  <c:v>8.1466666666666647</c:v>
                </c:pt>
                <c:pt idx="7">
                  <c:v>8.1266666666666669</c:v>
                </c:pt>
                <c:pt idx="8">
                  <c:v>8.5</c:v>
                </c:pt>
                <c:pt idx="9">
                  <c:v>10.313333333333334</c:v>
                </c:pt>
                <c:pt idx="10">
                  <c:v>8.8199999999999967</c:v>
                </c:pt>
                <c:pt idx="11">
                  <c:v>8.2766666666666691</c:v>
                </c:pt>
                <c:pt idx="12">
                  <c:v>7.9466666666666672</c:v>
                </c:pt>
                <c:pt idx="13">
                  <c:v>7.9733333333333327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0-40A7-9323-2A912D867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0713088"/>
        <c:axId val="170714624"/>
      </c:barChart>
      <c:catAx>
        <c:axId val="170713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spPr>
          <a:ln>
            <a:noFill/>
          </a:ln>
        </c:spPr>
        <c:crossAx val="170714624"/>
        <c:crosses val="autoZero"/>
        <c:auto val="1"/>
        <c:lblAlgn val="ctr"/>
        <c:lblOffset val="100"/>
        <c:noMultiLvlLbl val="0"/>
      </c:catAx>
      <c:valAx>
        <c:axId val="170714624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0713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207921641351791E-2"/>
          <c:y val="7.1836716223887848E-2"/>
          <c:w val="0.90558639762917237"/>
          <c:h val="0.603581654229367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'4.1'!$N$28</c:f>
              <c:strCache>
                <c:ptCount val="1"/>
                <c:pt idx="0">
                  <c:v> Průměr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'4.1'!$M$29:$M$40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'4.1'!$N$29:$N$40</c:f>
              <c:numCache>
                <c:formatCode>#\ ##0.0</c:formatCode>
                <c:ptCount val="12"/>
                <c:pt idx="0">
                  <c:v>-2.7806451612903227</c:v>
                </c:pt>
                <c:pt idx="1">
                  <c:v>1.4607142857142859</c:v>
                </c:pt>
                <c:pt idx="2">
                  <c:v>5.3870967741935489</c:v>
                </c:pt>
                <c:pt idx="3">
                  <c:v>8.2866666666666671</c:v>
                </c:pt>
                <c:pt idx="4">
                  <c:v>14.370967741935484</c:v>
                </c:pt>
                <c:pt idx="5">
                  <c:v>19.37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9-4DE4-B41C-175144B27E86}"/>
            </c:ext>
          </c:extLst>
        </c:ser>
        <c:ser>
          <c:idx val="1"/>
          <c:order val="1"/>
          <c:tx>
            <c:strRef>
              <c:f>'4.1'!$O$28</c:f>
              <c:strCache>
                <c:ptCount val="1"/>
                <c:pt idx="0">
                  <c:v> Normál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'4.1'!$M$29:$M$40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'4.1'!$O$29:$O$40</c:f>
              <c:numCache>
                <c:formatCode>#\ ##0.0</c:formatCode>
                <c:ptCount val="12"/>
                <c:pt idx="0">
                  <c:v>-1.1741935483870967</c:v>
                </c:pt>
                <c:pt idx="1">
                  <c:v>0.26896551724137935</c:v>
                </c:pt>
                <c:pt idx="2">
                  <c:v>3.4870967741935481</c:v>
                </c:pt>
                <c:pt idx="3">
                  <c:v>8.6933333333333316</c:v>
                </c:pt>
                <c:pt idx="4">
                  <c:v>13.409677419354839</c:v>
                </c:pt>
                <c:pt idx="5">
                  <c:v>17</c:v>
                </c:pt>
                <c:pt idx="6">
                  <c:v>18.674193548387095</c:v>
                </c:pt>
                <c:pt idx="7">
                  <c:v>18.203225806451616</c:v>
                </c:pt>
                <c:pt idx="8">
                  <c:v>13.360000000000001</c:v>
                </c:pt>
                <c:pt idx="9">
                  <c:v>8.6774193548387117</c:v>
                </c:pt>
                <c:pt idx="10">
                  <c:v>3.9166666666666656</c:v>
                </c:pt>
                <c:pt idx="11">
                  <c:v>-8.0645161290322551E-2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9-4DE4-B41C-175144B27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62896512"/>
        <c:axId val="162914688"/>
      </c:barChart>
      <c:catAx>
        <c:axId val="162896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162914688"/>
        <c:crosses val="autoZero"/>
        <c:auto val="1"/>
        <c:lblAlgn val="ctr"/>
        <c:lblOffset val="100"/>
        <c:noMultiLvlLbl val="0"/>
      </c:catAx>
      <c:valAx>
        <c:axId val="16291468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628965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117552045021956E-3"/>
          <c:y val="0.89591169395866144"/>
          <c:w val="0.22936697982969578"/>
          <c:h val="9.695077050920250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939692883217182"/>
          <c:y val="0.11005524565183827"/>
          <c:w val="0.63034663770476962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cat>
            <c:strRef>
              <c:f>'6.9'!$A$7:$A$20</c:f>
              <c:strCache>
                <c:ptCount val="14"/>
                <c:pt idx="0">
                  <c:v>Jihočeský</c:v>
                </c:pt>
                <c:pt idx="1">
                  <c:v>Jihomoravský</c:v>
                </c:pt>
                <c:pt idx="2">
                  <c:v>Karlovarský</c:v>
                </c:pt>
                <c:pt idx="3">
                  <c:v>Královéhradecký</c:v>
                </c:pt>
                <c:pt idx="4">
                  <c:v>Liberecký</c:v>
                </c:pt>
                <c:pt idx="5">
                  <c:v>Moravskoslezský</c:v>
                </c:pt>
                <c:pt idx="6">
                  <c:v>Olomoucký</c:v>
                </c:pt>
                <c:pt idx="7">
                  <c:v>Pardubický</c:v>
                </c:pt>
                <c:pt idx="8">
                  <c:v>Plzeňský</c:v>
                </c:pt>
                <c:pt idx="9">
                  <c:v>Praha</c:v>
                </c:pt>
                <c:pt idx="10">
                  <c:v>Středočeský</c:v>
                </c:pt>
                <c:pt idx="11">
                  <c:v>Ústecký</c:v>
                </c:pt>
                <c:pt idx="12">
                  <c:v>Vysočina</c:v>
                </c:pt>
                <c:pt idx="13">
                  <c:v>Zlínský</c:v>
                </c:pt>
              </c:strCache>
            </c:strRef>
          </c:cat>
          <c:val>
            <c:numRef>
              <c:f>'6.9'!$G$7:$G$20</c:f>
              <c:numCache>
                <c:formatCode>#\ ##0.0</c:formatCode>
                <c:ptCount val="14"/>
                <c:pt idx="0">
                  <c:v>13.809677419354838</c:v>
                </c:pt>
                <c:pt idx="1">
                  <c:v>15.53225806451613</c:v>
                </c:pt>
                <c:pt idx="2">
                  <c:v>12.832258064516129</c:v>
                </c:pt>
                <c:pt idx="3">
                  <c:v>13.732258064516129</c:v>
                </c:pt>
                <c:pt idx="4">
                  <c:v>13.822580645161292</c:v>
                </c:pt>
                <c:pt idx="5">
                  <c:v>13.941935483870967</c:v>
                </c:pt>
                <c:pt idx="6">
                  <c:v>13.990322580645159</c:v>
                </c:pt>
                <c:pt idx="7">
                  <c:v>14.422580645161288</c:v>
                </c:pt>
                <c:pt idx="8">
                  <c:v>14.667741935483875</c:v>
                </c:pt>
                <c:pt idx="9">
                  <c:v>16.477419354838712</c:v>
                </c:pt>
                <c:pt idx="10">
                  <c:v>14.958064516129031</c:v>
                </c:pt>
                <c:pt idx="11">
                  <c:v>14.409677419354839</c:v>
                </c:pt>
                <c:pt idx="12">
                  <c:v>13.990322580645163</c:v>
                </c:pt>
                <c:pt idx="13">
                  <c:v>13.867741935483869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C5-4B34-B926-0E1E11563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1095936"/>
        <c:axId val="171097472"/>
      </c:barChart>
      <c:catAx>
        <c:axId val="1710959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spPr>
          <a:ln>
            <a:noFill/>
          </a:ln>
        </c:spPr>
        <c:crossAx val="171097472"/>
        <c:crosses val="autoZero"/>
        <c:auto val="1"/>
        <c:lblAlgn val="ctr"/>
        <c:lblOffset val="100"/>
        <c:noMultiLvlLbl val="0"/>
      </c:catAx>
      <c:valAx>
        <c:axId val="171097472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109593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531812833740611"/>
          <c:y val="0.11005524565183827"/>
          <c:w val="0.56350011107545717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cat>
            <c:strRef>
              <c:f>'6.9'!$A$7:$A$20</c:f>
              <c:strCache>
                <c:ptCount val="14"/>
                <c:pt idx="0">
                  <c:v>Jihočeský</c:v>
                </c:pt>
                <c:pt idx="1">
                  <c:v>Jihomoravský</c:v>
                </c:pt>
                <c:pt idx="2">
                  <c:v>Karlovarský</c:v>
                </c:pt>
                <c:pt idx="3">
                  <c:v>Královéhradecký</c:v>
                </c:pt>
                <c:pt idx="4">
                  <c:v>Liberecký</c:v>
                </c:pt>
                <c:pt idx="5">
                  <c:v>Moravskoslezský</c:v>
                </c:pt>
                <c:pt idx="6">
                  <c:v>Olomoucký</c:v>
                </c:pt>
                <c:pt idx="7">
                  <c:v>Pardubický</c:v>
                </c:pt>
                <c:pt idx="8">
                  <c:v>Plzeňský</c:v>
                </c:pt>
                <c:pt idx="9">
                  <c:v>Praha</c:v>
                </c:pt>
                <c:pt idx="10">
                  <c:v>Středočeský</c:v>
                </c:pt>
                <c:pt idx="11">
                  <c:v>Ústecký</c:v>
                </c:pt>
                <c:pt idx="12">
                  <c:v>Vysočina</c:v>
                </c:pt>
                <c:pt idx="13">
                  <c:v>Zlínský</c:v>
                </c:pt>
              </c:strCache>
            </c:strRef>
          </c:cat>
          <c:val>
            <c:numRef>
              <c:f>'6.9'!$D$7:$D$20</c:f>
              <c:numCache>
                <c:formatCode>#,##0</c:formatCode>
                <c:ptCount val="14"/>
                <c:pt idx="0">
                  <c:v>130548.66525500001</c:v>
                </c:pt>
                <c:pt idx="1">
                  <c:v>374018.46252</c:v>
                </c:pt>
                <c:pt idx="2">
                  <c:v>115889.62078999999</c:v>
                </c:pt>
                <c:pt idx="3">
                  <c:v>153349.12735</c:v>
                </c:pt>
                <c:pt idx="4">
                  <c:v>143889.22339000003</c:v>
                </c:pt>
                <c:pt idx="5">
                  <c:v>488530.91770999995</c:v>
                </c:pt>
                <c:pt idx="6">
                  <c:v>221293.57746</c:v>
                </c:pt>
                <c:pt idx="7">
                  <c:v>177919.24907999998</c:v>
                </c:pt>
                <c:pt idx="8">
                  <c:v>178867.85210000002</c:v>
                </c:pt>
                <c:pt idx="9">
                  <c:v>278796.03961065697</c:v>
                </c:pt>
                <c:pt idx="10">
                  <c:v>547667.488797336</c:v>
                </c:pt>
                <c:pt idx="11">
                  <c:v>812346.48979900009</c:v>
                </c:pt>
                <c:pt idx="12">
                  <c:v>140633.99555200001</c:v>
                </c:pt>
                <c:pt idx="13">
                  <c:v>176627.59850999998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E-4CC5-9E50-618C204A2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2063744"/>
        <c:axId val="172073728"/>
      </c:barChart>
      <c:catAx>
        <c:axId val="17206374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72073728"/>
        <c:crosses val="autoZero"/>
        <c:auto val="1"/>
        <c:lblAlgn val="ctr"/>
        <c:lblOffset val="100"/>
        <c:noMultiLvlLbl val="0"/>
      </c:catAx>
      <c:valAx>
        <c:axId val="172073728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20637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173409358312972"/>
          <c:y val="0.11005524565183827"/>
          <c:w val="0.63800947295381183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cat>
            <c:strRef>
              <c:f>'6.10'!$A$7:$A$20</c:f>
              <c:strCache>
                <c:ptCount val="14"/>
                <c:pt idx="0">
                  <c:v>Jihočeský</c:v>
                </c:pt>
                <c:pt idx="1">
                  <c:v>Jihomoravský</c:v>
                </c:pt>
                <c:pt idx="2">
                  <c:v>Karlovarský</c:v>
                </c:pt>
                <c:pt idx="3">
                  <c:v>Královéhradecký</c:v>
                </c:pt>
                <c:pt idx="4">
                  <c:v>Liberecký</c:v>
                </c:pt>
                <c:pt idx="5">
                  <c:v>Moravskoslezský</c:v>
                </c:pt>
                <c:pt idx="6">
                  <c:v>Olomoucký</c:v>
                </c:pt>
                <c:pt idx="7">
                  <c:v>Pardubický</c:v>
                </c:pt>
                <c:pt idx="8">
                  <c:v>Plzeňský</c:v>
                </c:pt>
                <c:pt idx="9">
                  <c:v>Praha</c:v>
                </c:pt>
                <c:pt idx="10">
                  <c:v>Středočeský</c:v>
                </c:pt>
                <c:pt idx="11">
                  <c:v>Ústecký</c:v>
                </c:pt>
                <c:pt idx="12">
                  <c:v>Vysočina</c:v>
                </c:pt>
                <c:pt idx="13">
                  <c:v>Zlínský</c:v>
                </c:pt>
              </c:strCache>
            </c:strRef>
          </c:cat>
          <c:val>
            <c:numRef>
              <c:f>'6.10'!$G$7:$G$20</c:f>
              <c:numCache>
                <c:formatCode>#\ ##0.0</c:formatCode>
                <c:ptCount val="14"/>
                <c:pt idx="0">
                  <c:v>18.703333333333337</c:v>
                </c:pt>
                <c:pt idx="1">
                  <c:v>21.160000000000004</c:v>
                </c:pt>
                <c:pt idx="2">
                  <c:v>18.04</c:v>
                </c:pt>
                <c:pt idx="3">
                  <c:v>18.466666666666665</c:v>
                </c:pt>
                <c:pt idx="4">
                  <c:v>18.603333333333335</c:v>
                </c:pt>
                <c:pt idx="5">
                  <c:v>18.983333333333334</c:v>
                </c:pt>
                <c:pt idx="6">
                  <c:v>19.113333333333333</c:v>
                </c:pt>
                <c:pt idx="7">
                  <c:v>19.20333333333333</c:v>
                </c:pt>
                <c:pt idx="8">
                  <c:v>19.666666666666668</c:v>
                </c:pt>
                <c:pt idx="9">
                  <c:v>21.676666666666662</c:v>
                </c:pt>
                <c:pt idx="10">
                  <c:v>19.980000000000004</c:v>
                </c:pt>
                <c:pt idx="11">
                  <c:v>19.583333333333329</c:v>
                </c:pt>
                <c:pt idx="12">
                  <c:v>19.006666666666664</c:v>
                </c:pt>
                <c:pt idx="13">
                  <c:v>18.756666666666664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BE-462E-8233-50B07F49B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2844160"/>
        <c:axId val="172845696"/>
      </c:barChart>
      <c:catAx>
        <c:axId val="17284416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spPr>
          <a:ln>
            <a:noFill/>
          </a:ln>
        </c:spPr>
        <c:crossAx val="172845696"/>
        <c:crosses val="autoZero"/>
        <c:auto val="1"/>
        <c:lblAlgn val="ctr"/>
        <c:lblOffset val="100"/>
        <c:noMultiLvlLbl val="0"/>
      </c:catAx>
      <c:valAx>
        <c:axId val="172845696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28441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0203704160804351"/>
          <c:y val="0.11005524565183827"/>
          <c:w val="0.54678119780481982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cat>
            <c:strRef>
              <c:f>'6.10'!$A$7:$A$20</c:f>
              <c:strCache>
                <c:ptCount val="14"/>
                <c:pt idx="0">
                  <c:v>Jihočeský</c:v>
                </c:pt>
                <c:pt idx="1">
                  <c:v>Jihomoravský</c:v>
                </c:pt>
                <c:pt idx="2">
                  <c:v>Karlovarský</c:v>
                </c:pt>
                <c:pt idx="3">
                  <c:v>Královéhradecký</c:v>
                </c:pt>
                <c:pt idx="4">
                  <c:v>Liberecký</c:v>
                </c:pt>
                <c:pt idx="5">
                  <c:v>Moravskoslezský</c:v>
                </c:pt>
                <c:pt idx="6">
                  <c:v>Olomoucký</c:v>
                </c:pt>
                <c:pt idx="7">
                  <c:v>Pardubický</c:v>
                </c:pt>
                <c:pt idx="8">
                  <c:v>Plzeňský</c:v>
                </c:pt>
                <c:pt idx="9">
                  <c:v>Praha</c:v>
                </c:pt>
                <c:pt idx="10">
                  <c:v>Středočeský</c:v>
                </c:pt>
                <c:pt idx="11">
                  <c:v>Ústecký</c:v>
                </c:pt>
                <c:pt idx="12">
                  <c:v>Vysočina</c:v>
                </c:pt>
                <c:pt idx="13">
                  <c:v>Zlínský</c:v>
                </c:pt>
              </c:strCache>
            </c:strRef>
          </c:cat>
          <c:val>
            <c:numRef>
              <c:f>'6.10'!$D$7:$D$20</c:f>
              <c:numCache>
                <c:formatCode>#,##0</c:formatCode>
                <c:ptCount val="14"/>
                <c:pt idx="0">
                  <c:v>108499.02925599999</c:v>
                </c:pt>
                <c:pt idx="1">
                  <c:v>272279.42577999999</c:v>
                </c:pt>
                <c:pt idx="2">
                  <c:v>135074.85980999999</c:v>
                </c:pt>
                <c:pt idx="3">
                  <c:v>121440.65447000001</c:v>
                </c:pt>
                <c:pt idx="4">
                  <c:v>103218.95089000001</c:v>
                </c:pt>
                <c:pt idx="5">
                  <c:v>408532.03291000001</c:v>
                </c:pt>
                <c:pt idx="6">
                  <c:v>189368.91718000002</c:v>
                </c:pt>
                <c:pt idx="7">
                  <c:v>145144.54127400002</c:v>
                </c:pt>
                <c:pt idx="8">
                  <c:v>141503.28947999998</c:v>
                </c:pt>
                <c:pt idx="9">
                  <c:v>174774.14408330101</c:v>
                </c:pt>
                <c:pt idx="10">
                  <c:v>453021.45563270501</c:v>
                </c:pt>
                <c:pt idx="11">
                  <c:v>943939.42385700007</c:v>
                </c:pt>
                <c:pt idx="12">
                  <c:v>106915.87119799999</c:v>
                </c:pt>
                <c:pt idx="13">
                  <c:v>143866.06104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87-4977-85F1-65792FC6D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2878080"/>
        <c:axId val="172883968"/>
      </c:barChart>
      <c:catAx>
        <c:axId val="17287808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72883968"/>
        <c:crosses val="autoZero"/>
        <c:auto val="1"/>
        <c:lblAlgn val="ctr"/>
        <c:lblOffset val="100"/>
        <c:noMultiLvlLbl val="0"/>
      </c:catAx>
      <c:valAx>
        <c:axId val="172883968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28780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556551120765077"/>
          <c:y val="0.11005524565183827"/>
          <c:w val="0.63417805532929072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196B0"/>
            </a:solidFill>
          </c:spPr>
          <c:invertIfNegative val="0"/>
          <c:cat>
            <c:strRef>
              <c:f>'6.11'!$A$7:$A$20</c:f>
              <c:strCache>
                <c:ptCount val="14"/>
                <c:pt idx="0">
                  <c:v>Jihočeský</c:v>
                </c:pt>
                <c:pt idx="1">
                  <c:v>Jihomoravský</c:v>
                </c:pt>
                <c:pt idx="2">
                  <c:v>Karlovarský</c:v>
                </c:pt>
                <c:pt idx="3">
                  <c:v>Královéhradecký</c:v>
                </c:pt>
                <c:pt idx="4">
                  <c:v>Liberecký</c:v>
                </c:pt>
                <c:pt idx="5">
                  <c:v>Moravskoslezský</c:v>
                </c:pt>
                <c:pt idx="6">
                  <c:v>Olomoucký</c:v>
                </c:pt>
                <c:pt idx="7">
                  <c:v>Pardubický</c:v>
                </c:pt>
                <c:pt idx="8">
                  <c:v>Plzeňský</c:v>
                </c:pt>
                <c:pt idx="9">
                  <c:v>Praha</c:v>
                </c:pt>
                <c:pt idx="10">
                  <c:v>Středočeský</c:v>
                </c:pt>
                <c:pt idx="11">
                  <c:v>Ústecký</c:v>
                </c:pt>
                <c:pt idx="12">
                  <c:v>Vysočina</c:v>
                </c:pt>
                <c:pt idx="13">
                  <c:v>Zlínský</c:v>
                </c:pt>
              </c:strCache>
            </c:strRef>
          </c:cat>
          <c:val>
            <c:numRef>
              <c:f>'6.11'!$G$7:$G$20</c:f>
              <c:numCache>
                <c:formatCode>#\ ##0.0</c:formatCode>
                <c:ptCount val="14"/>
                <c:pt idx="0">
                  <c:v>13.484336917562723</c:v>
                </c:pt>
                <c:pt idx="1">
                  <c:v>15.42408602150538</c:v>
                </c:pt>
                <c:pt idx="2">
                  <c:v>12.634086021505377</c:v>
                </c:pt>
                <c:pt idx="3">
                  <c:v>13.204086021505375</c:v>
                </c:pt>
                <c:pt idx="4">
                  <c:v>13.255304659498208</c:v>
                </c:pt>
                <c:pt idx="5">
                  <c:v>13.628422939068102</c:v>
                </c:pt>
                <c:pt idx="6">
                  <c:v>13.75010752688172</c:v>
                </c:pt>
                <c:pt idx="7">
                  <c:v>13.917526881720429</c:v>
                </c:pt>
                <c:pt idx="8">
                  <c:v>14.278136200716849</c:v>
                </c:pt>
                <c:pt idx="9">
                  <c:v>16.155806451612904</c:v>
                </c:pt>
                <c:pt idx="10">
                  <c:v>14.586021505376344</c:v>
                </c:pt>
                <c:pt idx="11">
                  <c:v>14.089892473118278</c:v>
                </c:pt>
                <c:pt idx="12">
                  <c:v>13.647885304659496</c:v>
                </c:pt>
                <c:pt idx="13">
                  <c:v>13.532580645161289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52-4560-AB96-B0A89B337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3023616"/>
        <c:axId val="173025152"/>
      </c:barChart>
      <c:catAx>
        <c:axId val="17302361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spPr>
          <a:ln>
            <a:noFill/>
          </a:ln>
        </c:spPr>
        <c:crossAx val="173025152"/>
        <c:crosses val="autoZero"/>
        <c:auto val="1"/>
        <c:lblAlgn val="ctr"/>
        <c:lblOffset val="100"/>
        <c:noMultiLvlLbl val="0"/>
      </c:catAx>
      <c:valAx>
        <c:axId val="173025152"/>
        <c:scaling>
          <c:orientation val="minMax"/>
        </c:scaling>
        <c:delete val="0"/>
        <c:axPos val="t"/>
        <c:majorGridlines/>
        <c:numFmt formatCode="#\ ##0.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30236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039649824336218"/>
          <c:y val="0.11005524565183827"/>
          <c:w val="0.53842174116950114"/>
          <c:h val="0.862245671976424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cat>
            <c:strRef>
              <c:f>'6.11'!$A$7:$A$20</c:f>
              <c:strCache>
                <c:ptCount val="14"/>
                <c:pt idx="0">
                  <c:v>Jihočeský</c:v>
                </c:pt>
                <c:pt idx="1">
                  <c:v>Jihomoravský</c:v>
                </c:pt>
                <c:pt idx="2">
                  <c:v>Karlovarský</c:v>
                </c:pt>
                <c:pt idx="3">
                  <c:v>Královéhradecký</c:v>
                </c:pt>
                <c:pt idx="4">
                  <c:v>Liberecký</c:v>
                </c:pt>
                <c:pt idx="5">
                  <c:v>Moravskoslezský</c:v>
                </c:pt>
                <c:pt idx="6">
                  <c:v>Olomoucký</c:v>
                </c:pt>
                <c:pt idx="7">
                  <c:v>Pardubický</c:v>
                </c:pt>
                <c:pt idx="8">
                  <c:v>Plzeňský</c:v>
                </c:pt>
                <c:pt idx="9">
                  <c:v>Praha</c:v>
                </c:pt>
                <c:pt idx="10">
                  <c:v>Středočeský</c:v>
                </c:pt>
                <c:pt idx="11">
                  <c:v>Ústecký</c:v>
                </c:pt>
                <c:pt idx="12">
                  <c:v>Vysočina</c:v>
                </c:pt>
                <c:pt idx="13">
                  <c:v>Zlínský</c:v>
                </c:pt>
              </c:strCache>
            </c:strRef>
          </c:cat>
          <c:val>
            <c:numRef>
              <c:f>'6.11'!$D$7:$D$20</c:f>
              <c:numCache>
                <c:formatCode>#,##0</c:formatCode>
                <c:ptCount val="14"/>
                <c:pt idx="0">
                  <c:v>454204.39454799995</c:v>
                </c:pt>
                <c:pt idx="1">
                  <c:v>1312385.9824300001</c:v>
                </c:pt>
                <c:pt idx="2">
                  <c:v>407106.45004000003</c:v>
                </c:pt>
                <c:pt idx="3">
                  <c:v>520508.80780000001</c:v>
                </c:pt>
                <c:pt idx="4">
                  <c:v>481492.19457000005</c:v>
                </c:pt>
                <c:pt idx="5">
                  <c:v>1624139.5341350001</c:v>
                </c:pt>
                <c:pt idx="6">
                  <c:v>755381.87015999993</c:v>
                </c:pt>
                <c:pt idx="7">
                  <c:v>600838.35676999995</c:v>
                </c:pt>
                <c:pt idx="8">
                  <c:v>600986.53857999993</c:v>
                </c:pt>
                <c:pt idx="9">
                  <c:v>996072.37169395806</c:v>
                </c:pt>
                <c:pt idx="10">
                  <c:v>1843599.4423500414</c:v>
                </c:pt>
                <c:pt idx="11">
                  <c:v>2667285.9605490002</c:v>
                </c:pt>
                <c:pt idx="12">
                  <c:v>484506.93193099997</c:v>
                </c:pt>
                <c:pt idx="13">
                  <c:v>610875.92577000009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B-43BC-A034-258FBD2FA8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3049344"/>
        <c:axId val="173050880"/>
      </c:barChart>
      <c:catAx>
        <c:axId val="17304934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73050880"/>
        <c:crosses val="autoZero"/>
        <c:auto val="1"/>
        <c:lblAlgn val="ctr"/>
        <c:lblOffset val="100"/>
        <c:noMultiLvlLbl val="0"/>
      </c:catAx>
      <c:valAx>
        <c:axId val="173050880"/>
        <c:scaling>
          <c:orientation val="minMax"/>
        </c:scaling>
        <c:delete val="0"/>
        <c:axPos val="t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 rot="-2700000" vert="horz"/>
          <a:lstStyle/>
          <a:p>
            <a:pPr>
              <a:defRPr/>
            </a:pPr>
            <a:endParaRPr lang="cs-CZ"/>
          </a:p>
        </c:txPr>
        <c:crossAx val="17304934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390820939049287"/>
          <c:y val="0.27798478959689077"/>
          <c:w val="0.61308307391808592"/>
          <c:h val="0.6572751683912482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233060"/>
              </a:solidFill>
            </c:spPr>
            <c:extLst>
              <c:ext xmlns:c16="http://schemas.microsoft.com/office/drawing/2014/chart" uri="{C3380CC4-5D6E-409C-BE32-E72D297353CC}">
                <c16:uniqueId val="{00000000-70FC-43A5-9DF9-089D08C1FA91}"/>
              </c:ext>
            </c:extLst>
          </c:dPt>
          <c:dPt>
            <c:idx val="1"/>
            <c:bubble3D val="0"/>
            <c:spPr>
              <a:solidFill>
                <a:srgbClr val="596387"/>
              </a:solidFill>
            </c:spPr>
            <c:extLst>
              <c:ext xmlns:c16="http://schemas.microsoft.com/office/drawing/2014/chart" uri="{C3380CC4-5D6E-409C-BE32-E72D297353CC}">
                <c16:uniqueId val="{00000001-70FC-43A5-9DF9-089D08C1FA91}"/>
              </c:ext>
            </c:extLst>
          </c:dPt>
          <c:dPt>
            <c:idx val="2"/>
            <c:bubble3D val="0"/>
            <c:spPr>
              <a:solidFill>
                <a:srgbClr val="9196B0"/>
              </a:solidFill>
            </c:spPr>
            <c:extLst>
              <c:ext xmlns:c16="http://schemas.microsoft.com/office/drawing/2014/chart" uri="{C3380CC4-5D6E-409C-BE32-E72D297353CC}">
                <c16:uniqueId val="{00000002-70FC-43A5-9DF9-089D08C1FA91}"/>
              </c:ext>
            </c:extLst>
          </c:dPt>
          <c:dPt>
            <c:idx val="3"/>
            <c:bubble3D val="0"/>
            <c:spPr>
              <a:solidFill>
                <a:srgbClr val="233060"/>
              </a:solidFill>
            </c:spPr>
            <c:extLst>
              <c:ext xmlns:c16="http://schemas.microsoft.com/office/drawing/2014/chart" uri="{C3380CC4-5D6E-409C-BE32-E72D297353CC}">
                <c16:uniqueId val="{00000003-70FC-43A5-9DF9-089D08C1FA91}"/>
              </c:ext>
            </c:extLst>
          </c:dPt>
          <c:dPt>
            <c:idx val="4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4-70FC-43A5-9DF9-089D08C1FA91}"/>
              </c:ext>
            </c:extLst>
          </c:dPt>
          <c:dLbls>
            <c:dLbl>
              <c:idx val="0"/>
              <c:layout>
                <c:manualLayout>
                  <c:x val="-8.8139796478928542E-2"/>
                  <c:y val="-0.2535577118912101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FC-43A5-9DF9-089D08C1FA91}"/>
                </c:ext>
              </c:extLst>
            </c:dLbl>
            <c:dLbl>
              <c:idx val="1"/>
              <c:layout>
                <c:manualLayout>
                  <c:x val="0.1289835282217629"/>
                  <c:y val="-0.2599312629519803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C-43A5-9DF9-089D08C1FA91}"/>
                </c:ext>
              </c:extLst>
            </c:dLbl>
            <c:dLbl>
              <c:idx val="2"/>
              <c:layout>
                <c:manualLayout>
                  <c:x val="0.2751346779327003"/>
                  <c:y val="-0.1976685005637177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FC-43A5-9DF9-089D08C1FA91}"/>
                </c:ext>
              </c:extLst>
            </c:dLbl>
            <c:dLbl>
              <c:idx val="3"/>
              <c:layout>
                <c:manualLayout>
                  <c:x val="-0.3318616943715369"/>
                  <c:y val="9.120641569874889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C-43A5-9DF9-089D08C1FA91}"/>
                </c:ext>
              </c:extLst>
            </c:dLbl>
            <c:dLbl>
              <c:idx val="4"/>
              <c:layout>
                <c:manualLayout>
                  <c:x val="-0.28336341678220456"/>
                  <c:y val="-0.2107996257424775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C-43A5-9DF9-089D08C1FA9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'4.2'!$B$27:$F$27</c:f>
              <c:strCache>
                <c:ptCount val="5"/>
                <c:pt idx="0">
                  <c:v>VO</c:v>
                </c:pt>
                <c:pt idx="1">
                  <c:v>SO</c:v>
                </c:pt>
                <c:pt idx="2">
                  <c:v>MO</c:v>
                </c:pt>
                <c:pt idx="3">
                  <c:v>DOM</c:v>
                </c:pt>
                <c:pt idx="4">
                  <c:v>CNG</c:v>
                </c:pt>
              </c:strCache>
            </c:strRef>
          </c:cat>
          <c:val>
            <c:numRef>
              <c:f>'4.2'!$B$28:$F$28</c:f>
              <c:numCache>
                <c:formatCode>#,##0</c:formatCode>
                <c:ptCount val="5"/>
                <c:pt idx="0">
                  <c:v>1500</c:v>
                </c:pt>
                <c:pt idx="1">
                  <c:v>5402</c:v>
                </c:pt>
                <c:pt idx="2">
                  <c:v>200723</c:v>
                </c:pt>
                <c:pt idx="3">
                  <c:v>2487318</c:v>
                </c:pt>
                <c:pt idx="4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FC-43A5-9DF9-089D08C1FA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445190722219767"/>
          <c:y val="3.7516674052107117E-2"/>
          <c:w val="0.65942831101096278"/>
          <c:h val="0.7712417765961072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'4.2'!$I$27</c:f>
              <c:strCache>
                <c:ptCount val="1"/>
                <c:pt idx="0">
                  <c:v>VO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'4.2'!$H$28:$H$31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'4.2'!$I$28:$I$31</c:f>
              <c:numCache>
                <c:formatCode>#\ ##0.0</c:formatCode>
                <c:ptCount val="4"/>
                <c:pt idx="0">
                  <c:v>1156.6834785745991</c:v>
                </c:pt>
                <c:pt idx="1">
                  <c:v>725.78084410099996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2-4100-9F69-CC81FEE75CF4}"/>
            </c:ext>
          </c:extLst>
        </c:ser>
        <c:ser>
          <c:idx val="1"/>
          <c:order val="1"/>
          <c:tx>
            <c:strRef>
              <c:f>'4.2'!$J$27</c:f>
              <c:strCache>
                <c:ptCount val="1"/>
                <c:pt idx="0">
                  <c:v>SO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cat>
            <c:strRef>
              <c:f>'4.2'!$H$28:$H$31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'4.2'!$J$28:$J$31</c:f>
              <c:numCache>
                <c:formatCode>#\ ##0.0</c:formatCode>
                <c:ptCount val="4"/>
                <c:pt idx="0">
                  <c:v>272.24321677331397</c:v>
                </c:pt>
                <c:pt idx="1">
                  <c:v>102.29172299299999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2-4100-9F69-CC81FEE75CF4}"/>
            </c:ext>
          </c:extLst>
        </c:ser>
        <c:ser>
          <c:idx val="2"/>
          <c:order val="2"/>
          <c:tx>
            <c:strRef>
              <c:f>'4.2'!$K$27</c:f>
              <c:strCache>
                <c:ptCount val="1"/>
                <c:pt idx="0">
                  <c:v>MO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'4.2'!$H$28:$H$31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'4.2'!$K$28:$K$31</c:f>
              <c:numCache>
                <c:formatCode>#\ ##0.0</c:formatCode>
                <c:ptCount val="4"/>
                <c:pt idx="0">
                  <c:v>493.1102110836249</c:v>
                </c:pt>
                <c:pt idx="1">
                  <c:v>132.68771986300001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42-4100-9F69-CC81FEE75CF4}"/>
            </c:ext>
          </c:extLst>
        </c:ser>
        <c:ser>
          <c:idx val="3"/>
          <c:order val="3"/>
          <c:tx>
            <c:strRef>
              <c:f>'4.2'!$L$27</c:f>
              <c:strCache>
                <c:ptCount val="1"/>
                <c:pt idx="0">
                  <c:v>DOM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cat>
            <c:strRef>
              <c:f>'4.2'!$H$28:$H$31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'4.2'!$L$28:$L$31</c:f>
              <c:numCache>
                <c:formatCode>#\ ##0.0</c:formatCode>
                <c:ptCount val="4"/>
                <c:pt idx="0">
                  <c:v>888.34807058171009</c:v>
                </c:pt>
                <c:pt idx="1">
                  <c:v>231.50292804300005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42-4100-9F69-CC81FEE75CF4}"/>
            </c:ext>
          </c:extLst>
        </c:ser>
        <c:ser>
          <c:idx val="4"/>
          <c:order val="4"/>
          <c:tx>
            <c:strRef>
              <c:f>'4.2'!$M$27</c:f>
              <c:strCache>
                <c:ptCount val="1"/>
                <c:pt idx="0">
                  <c:v>CNG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'4.2'!$H$28:$H$31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'4.2'!$M$28:$M$31</c:f>
              <c:numCache>
                <c:formatCode>#\ ##0.0</c:formatCode>
                <c:ptCount val="4"/>
                <c:pt idx="0">
                  <c:v>22.059130447949997</c:v>
                </c:pt>
                <c:pt idx="1">
                  <c:v>21.797961999999998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42-4100-9F69-CC81FEE75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434688"/>
        <c:axId val="164436224"/>
      </c:barChart>
      <c:catAx>
        <c:axId val="164434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64436224"/>
        <c:crosses val="autoZero"/>
        <c:auto val="1"/>
        <c:lblAlgn val="ctr"/>
        <c:lblOffset val="100"/>
        <c:noMultiLvlLbl val="0"/>
      </c:catAx>
      <c:valAx>
        <c:axId val="16443622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644346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7641202302644729E-2"/>
          <c:y val="0.91431116564974846"/>
          <c:w val="0.54397829038354595"/>
          <c:h val="8.225615331993074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010042956849044"/>
          <c:y val="5.4004377678468912E-2"/>
          <c:w val="0.63799208378695416"/>
          <c:h val="0.759631142240059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'4.2'!$P$27</c:f>
              <c:strCache>
                <c:ptCount val="1"/>
                <c:pt idx="0">
                  <c:v>VO</c:v>
                </c:pt>
              </c:strCache>
            </c:strRef>
          </c:tx>
          <c:spPr>
            <a:solidFill>
              <a:srgbClr val="233060"/>
            </a:solidFill>
          </c:spPr>
          <c:invertIfNegative val="0"/>
          <c:cat>
            <c:strRef>
              <c:f>'4.2'!$O$28:$O$31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'4.2'!$P$28:$P$31</c:f>
              <c:numCache>
                <c:formatCode>#,##0</c:formatCode>
                <c:ptCount val="4"/>
                <c:pt idx="0">
                  <c:v>12662.524875741999</c:v>
                </c:pt>
                <c:pt idx="1">
                  <c:v>7988.6559129010002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F0-40B6-A393-E9E5BEC020C3}"/>
            </c:ext>
          </c:extLst>
        </c:ser>
        <c:ser>
          <c:idx val="1"/>
          <c:order val="1"/>
          <c:tx>
            <c:strRef>
              <c:f>'4.2'!$Q$27</c:f>
              <c:strCache>
                <c:ptCount val="1"/>
                <c:pt idx="0">
                  <c:v>SO</c:v>
                </c:pt>
              </c:strCache>
            </c:strRef>
          </c:tx>
          <c:spPr>
            <a:solidFill>
              <a:srgbClr val="596387"/>
            </a:solidFill>
          </c:spPr>
          <c:invertIfNegative val="0"/>
          <c:cat>
            <c:strRef>
              <c:f>'4.2'!$O$28:$O$31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'4.2'!$Q$28:$Q$31</c:f>
              <c:numCache>
                <c:formatCode>#,##0</c:formatCode>
                <c:ptCount val="4"/>
                <c:pt idx="0">
                  <c:v>2979.4115129239999</c:v>
                </c:pt>
                <c:pt idx="1">
                  <c:v>1125.4633891849999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F0-40B6-A393-E9E5BEC020C3}"/>
            </c:ext>
          </c:extLst>
        </c:ser>
        <c:ser>
          <c:idx val="2"/>
          <c:order val="2"/>
          <c:tx>
            <c:strRef>
              <c:f>'4.2'!$R$27</c:f>
              <c:strCache>
                <c:ptCount val="1"/>
                <c:pt idx="0">
                  <c:v>MO</c:v>
                </c:pt>
              </c:strCache>
            </c:strRef>
          </c:tx>
          <c:spPr>
            <a:solidFill>
              <a:srgbClr val="9196B0"/>
            </a:solidFill>
          </c:spPr>
          <c:invertIfNegative val="0"/>
          <c:cat>
            <c:strRef>
              <c:f>'4.2'!$O$28:$O$31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'4.2'!$R$28:$R$31</c:f>
              <c:numCache>
                <c:formatCode>#,##0</c:formatCode>
                <c:ptCount val="4"/>
                <c:pt idx="0">
                  <c:v>5395.931099895789</c:v>
                </c:pt>
                <c:pt idx="1">
                  <c:v>1459.2625489579241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F0-40B6-A393-E9E5BEC020C3}"/>
            </c:ext>
          </c:extLst>
        </c:ser>
        <c:ser>
          <c:idx val="3"/>
          <c:order val="3"/>
          <c:tx>
            <c:strRef>
              <c:f>'4.2'!$S$27</c:f>
              <c:strCache>
                <c:ptCount val="1"/>
                <c:pt idx="0">
                  <c:v>DOM</c:v>
                </c:pt>
              </c:strCache>
            </c:strRef>
          </c:tx>
          <c:spPr>
            <a:solidFill>
              <a:srgbClr val="C7CCD6"/>
            </a:solidFill>
          </c:spPr>
          <c:invertIfNegative val="0"/>
          <c:cat>
            <c:strRef>
              <c:f>'4.2'!$O$28:$O$31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'4.2'!$S$28:$S$31</c:f>
              <c:numCache>
                <c:formatCode>#,##0</c:formatCode>
                <c:ptCount val="4"/>
                <c:pt idx="0">
                  <c:v>9720.4096141681075</c:v>
                </c:pt>
                <c:pt idx="1">
                  <c:v>2546.1226839800752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AF0-40B6-A393-E9E5BEC020C3}"/>
            </c:ext>
          </c:extLst>
        </c:ser>
        <c:ser>
          <c:idx val="4"/>
          <c:order val="4"/>
          <c:tx>
            <c:strRef>
              <c:f>'4.2'!$T$27</c:f>
              <c:strCache>
                <c:ptCount val="1"/>
                <c:pt idx="0">
                  <c:v>CNG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'4.2'!$O$28:$O$31</c:f>
              <c:strCache>
                <c:ptCount val="4"/>
                <c:pt idx="0">
                  <c:v>I. čtvrtletí</c:v>
                </c:pt>
                <c:pt idx="1">
                  <c:v>II. čtvrtletí</c:v>
                </c:pt>
                <c:pt idx="2">
                  <c:v>III. čtvrtletí</c:v>
                </c:pt>
                <c:pt idx="3">
                  <c:v>IV. čtvrtletí</c:v>
                </c:pt>
              </c:strCache>
            </c:strRef>
          </c:cat>
          <c:val>
            <c:numRef>
              <c:f>'4.2'!$T$28:$T$31</c:f>
              <c:numCache>
                <c:formatCode>#,##0</c:formatCode>
                <c:ptCount val="4"/>
                <c:pt idx="0">
                  <c:v>241.39359461700002</c:v>
                </c:pt>
                <c:pt idx="1">
                  <c:v>239.88022630299997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F0-40B6-A393-E9E5BEC02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486144"/>
        <c:axId val="165020416"/>
      </c:barChart>
      <c:catAx>
        <c:axId val="164486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65020416"/>
        <c:crosses val="autoZero"/>
        <c:auto val="1"/>
        <c:lblAlgn val="ctr"/>
        <c:lblOffset val="100"/>
        <c:noMultiLvlLbl val="0"/>
      </c:catAx>
      <c:valAx>
        <c:axId val="16502041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64486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53287164405642E-3"/>
          <c:y val="0.92082355031032004"/>
          <c:w val="0.51630586449379434"/>
          <c:h val="7.91764143205569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579549562292739"/>
          <c:y val="2.6491391965834776E-2"/>
          <c:w val="0.55638015307966748"/>
          <c:h val="0.716630289634848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D1D-4598-9BC4-D57E6B9EFFF2}"/>
              </c:ext>
            </c:extLst>
          </c:dPt>
          <c:dPt>
            <c:idx val="1"/>
            <c:invertIfNegative val="0"/>
            <c:bubble3D val="0"/>
            <c:spPr>
              <a:solidFill>
                <a:srgbClr val="596387"/>
              </a:solidFill>
            </c:spPr>
            <c:extLst>
              <c:ext xmlns:c16="http://schemas.microsoft.com/office/drawing/2014/chart" uri="{C3380CC4-5D6E-409C-BE32-E72D297353CC}">
                <c16:uniqueId val="{00000002-1D1D-4598-9BC4-D57E6B9EFFF2}"/>
              </c:ext>
            </c:extLst>
          </c:dPt>
          <c:dPt>
            <c:idx val="2"/>
            <c:invertIfNegative val="0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4-1D1D-4598-9BC4-D57E6B9EFF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'4.3'!$B$45:$B$47</c:f>
              <c:strCache>
                <c:ptCount val="3"/>
                <c:pt idx="0">
                  <c:v>Max</c:v>
                </c:pt>
                <c:pt idx="1">
                  <c:v>Min</c:v>
                </c:pt>
                <c:pt idx="2">
                  <c:v>Průměr</c:v>
                </c:pt>
              </c:strCache>
            </c:strRef>
          </c:cat>
          <c:val>
            <c:numRef>
              <c:f>'4.3'!$C$45:$C$47</c:f>
              <c:numCache>
                <c:formatCode>#,##0</c:formatCode>
                <c:ptCount val="3"/>
                <c:pt idx="0">
                  <c:v>25482.110115527579</c:v>
                </c:pt>
                <c:pt idx="1">
                  <c:v>12109.408642149332</c:v>
                </c:pt>
                <c:pt idx="2">
                  <c:v>18402.537201152631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D1D-4598-9BC4-D57E6B9E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5047680"/>
        <c:axId val="165057664"/>
      </c:barChart>
      <c:catAx>
        <c:axId val="165047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5057664"/>
        <c:crosses val="autoZero"/>
        <c:auto val="1"/>
        <c:lblAlgn val="ctr"/>
        <c:lblOffset val="100"/>
        <c:noMultiLvlLbl val="0"/>
      </c:catAx>
      <c:valAx>
        <c:axId val="1650576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04768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5579549562292739"/>
          <c:y val="2.6491391965834776E-2"/>
          <c:w val="0.55638015307966748"/>
          <c:h val="0.716630289634848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233060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447-48DA-85A8-0139621EAEAC}"/>
              </c:ext>
            </c:extLst>
          </c:dPt>
          <c:dPt>
            <c:idx val="1"/>
            <c:invertIfNegative val="0"/>
            <c:bubble3D val="0"/>
            <c:spPr>
              <a:solidFill>
                <a:srgbClr val="596387"/>
              </a:solidFill>
            </c:spPr>
            <c:extLst>
              <c:ext xmlns:c16="http://schemas.microsoft.com/office/drawing/2014/chart" uri="{C3380CC4-5D6E-409C-BE32-E72D297353CC}">
                <c16:uniqueId val="{00000002-C447-48DA-85A8-0139621EAEAC}"/>
              </c:ext>
            </c:extLst>
          </c:dPt>
          <c:dPt>
            <c:idx val="2"/>
            <c:invertIfNegative val="0"/>
            <c:bubble3D val="0"/>
            <c:spPr>
              <a:solidFill>
                <a:srgbClr val="F0948F"/>
              </a:solidFill>
            </c:spPr>
            <c:extLst>
              <c:ext xmlns:c16="http://schemas.microsoft.com/office/drawing/2014/chart" uri="{C3380CC4-5D6E-409C-BE32-E72D297353CC}">
                <c16:uniqueId val="{00000004-C447-48DA-85A8-0139621EAE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'4.3'!$E$45:$E$47</c:f>
              <c:strCache>
                <c:ptCount val="3"/>
                <c:pt idx="0">
                  <c:v>Max</c:v>
                </c:pt>
                <c:pt idx="1">
                  <c:v>Min</c:v>
                </c:pt>
                <c:pt idx="2">
                  <c:v>Průměr</c:v>
                </c:pt>
              </c:strCache>
            </c:strRef>
          </c:cat>
          <c:val>
            <c:numRef>
              <c:f>'4.3'!$F$45:$F$47</c:f>
              <c:numCache>
                <c:formatCode>#,##0</c:formatCode>
                <c:ptCount val="3"/>
                <c:pt idx="0">
                  <c:v>16165.104961541947</c:v>
                </c:pt>
                <c:pt idx="1">
                  <c:v>8803.523246308443</c:v>
                </c:pt>
                <c:pt idx="2">
                  <c:v>11718.195671130161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447-48DA-85A8-0139621EA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5088256"/>
        <c:axId val="165090048"/>
      </c:barChart>
      <c:catAx>
        <c:axId val="165088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noFill/>
          </a:ln>
        </c:spPr>
        <c:crossAx val="165090048"/>
        <c:crosses val="autoZero"/>
        <c:auto val="1"/>
        <c:lblAlgn val="ctr"/>
        <c:lblOffset val="100"/>
        <c:noMultiLvlLbl val="0"/>
      </c:catAx>
      <c:valAx>
        <c:axId val="16509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508825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9.png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9.png"/><Relationship Id="rId4" Type="http://schemas.openxmlformats.org/officeDocument/2006/relationships/chart" Target="../charts/chart28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9.png"/><Relationship Id="rId4" Type="http://schemas.openxmlformats.org/officeDocument/2006/relationships/chart" Target="../charts/chart3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5" Type="http://schemas.openxmlformats.org/officeDocument/2006/relationships/image" Target="../media/image10.png"/><Relationship Id="rId4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chart" Target="../charts/chart37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803850</xdr:colOff>
      <xdr:row>0</xdr:row>
      <xdr:rowOff>810000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9A0E7663-BFC3-4512-9BF3-74A5A5782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242000" cy="81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37</xdr:row>
      <xdr:rowOff>47625</xdr:rowOff>
    </xdr:from>
    <xdr:to>
      <xdr:col>6</xdr:col>
      <xdr:colOff>295275</xdr:colOff>
      <xdr:row>52</xdr:row>
      <xdr:rowOff>120650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295276</xdr:colOff>
      <xdr:row>37</xdr:row>
      <xdr:rowOff>66675</xdr:rowOff>
    </xdr:from>
    <xdr:to>
      <xdr:col>10</xdr:col>
      <xdr:colOff>228600</xdr:colOff>
      <xdr:row>52</xdr:row>
      <xdr:rowOff>165100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323850</xdr:colOff>
      <xdr:row>2</xdr:row>
      <xdr:rowOff>123825</xdr:rowOff>
    </xdr:from>
    <xdr:to>
      <xdr:col>2</xdr:col>
      <xdr:colOff>294586</xdr:colOff>
      <xdr:row>3</xdr:row>
      <xdr:rowOff>561975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9B2BDA4-8585-4555-B95B-A95B4D89C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3850" y="428625"/>
          <a:ext cx="856561" cy="6286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37</xdr:row>
      <xdr:rowOff>47625</xdr:rowOff>
    </xdr:from>
    <xdr:to>
      <xdr:col>6</xdr:col>
      <xdr:colOff>295275</xdr:colOff>
      <xdr:row>50</xdr:row>
      <xdr:rowOff>146050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295276</xdr:colOff>
      <xdr:row>37</xdr:row>
      <xdr:rowOff>66675</xdr:rowOff>
    </xdr:from>
    <xdr:to>
      <xdr:col>10</xdr:col>
      <xdr:colOff>228600</xdr:colOff>
      <xdr:row>50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304800</xdr:colOff>
      <xdr:row>2</xdr:row>
      <xdr:rowOff>123825</xdr:rowOff>
    </xdr:from>
    <xdr:to>
      <xdr:col>2</xdr:col>
      <xdr:colOff>304800</xdr:colOff>
      <xdr:row>3</xdr:row>
      <xdr:rowOff>583568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BFF69A7B-4C4B-40B4-A090-21957D00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4800" y="428625"/>
          <a:ext cx="885825" cy="650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</xdr:row>
      <xdr:rowOff>9526</xdr:rowOff>
    </xdr:from>
    <xdr:to>
      <xdr:col>5</xdr:col>
      <xdr:colOff>114300</xdr:colOff>
      <xdr:row>29</xdr:row>
      <xdr:rowOff>28576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190499</xdr:colOff>
      <xdr:row>17</xdr:row>
      <xdr:rowOff>28575</xdr:rowOff>
    </xdr:from>
    <xdr:to>
      <xdr:col>10</xdr:col>
      <xdr:colOff>419100</xdr:colOff>
      <xdr:row>29</xdr:row>
      <xdr:rowOff>38100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133349</xdr:colOff>
      <xdr:row>34</xdr:row>
      <xdr:rowOff>85725</xdr:rowOff>
    </xdr:from>
    <xdr:to>
      <xdr:col>10</xdr:col>
      <xdr:colOff>371474</xdr:colOff>
      <xdr:row>46</xdr:row>
      <xdr:rowOff>161923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47626</xdr:colOff>
      <xdr:row>47</xdr:row>
      <xdr:rowOff>142876</xdr:rowOff>
    </xdr:from>
    <xdr:to>
      <xdr:col>9</xdr:col>
      <xdr:colOff>228600</xdr:colOff>
      <xdr:row>48</xdr:row>
      <xdr:rowOff>142875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5029201" y="9496426"/>
          <a:ext cx="628649" cy="190499"/>
        </a:xfrm>
        <a:prstGeom prst="rect">
          <a:avLst/>
        </a:prstGeom>
        <a:solidFill>
          <a:srgbClr val="233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s-CZ" sz="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Maximum</a:t>
          </a:r>
        </a:p>
      </xdr:txBody>
    </xdr:sp>
    <xdr:clientData/>
  </xdr:twoCellAnchor>
  <xdr:twoCellAnchor>
    <xdr:from>
      <xdr:col>6</xdr:col>
      <xdr:colOff>295276</xdr:colOff>
      <xdr:row>47</xdr:row>
      <xdr:rowOff>142876</xdr:rowOff>
    </xdr:from>
    <xdr:to>
      <xdr:col>7</xdr:col>
      <xdr:colOff>450076</xdr:colOff>
      <xdr:row>48</xdr:row>
      <xdr:rowOff>142876</xdr:rowOff>
    </xdr:to>
    <xdr:sp macro="" textlink="">
      <xdr:nvSpPr>
        <xdr:cNvPr id="15" name="Obdélník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SpPr/>
      </xdr:nvSpPr>
      <xdr:spPr>
        <a:xfrm>
          <a:off x="4286251" y="9363076"/>
          <a:ext cx="612000" cy="190500"/>
        </a:xfrm>
        <a:prstGeom prst="rect">
          <a:avLst/>
        </a:prstGeom>
        <a:solidFill>
          <a:srgbClr val="C7CCD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s-CZ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Minimum</a:t>
          </a:r>
        </a:p>
      </xdr:txBody>
    </xdr:sp>
    <xdr:clientData/>
  </xdr:twoCellAnchor>
  <xdr:twoCellAnchor>
    <xdr:from>
      <xdr:col>0</xdr:col>
      <xdr:colOff>142875</xdr:colOff>
      <xdr:row>34</xdr:row>
      <xdr:rowOff>38100</xdr:rowOff>
    </xdr:from>
    <xdr:to>
      <xdr:col>4</xdr:col>
      <xdr:colOff>57152</xdr:colOff>
      <xdr:row>48</xdr:row>
      <xdr:rowOff>152399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13C6EE1F-F5AD-439E-A9F4-0D56D81FE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38100</xdr:colOff>
      <xdr:row>3</xdr:row>
      <xdr:rowOff>38100</xdr:rowOff>
    </xdr:from>
    <xdr:to>
      <xdr:col>0</xdr:col>
      <xdr:colOff>955524</xdr:colOff>
      <xdr:row>4</xdr:row>
      <xdr:rowOff>266700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61522BB-9151-4AC6-815E-453AC84D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81025"/>
          <a:ext cx="9174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</xdr:row>
      <xdr:rowOff>9526</xdr:rowOff>
    </xdr:from>
    <xdr:to>
      <xdr:col>5</xdr:col>
      <xdr:colOff>114300</xdr:colOff>
      <xdr:row>29</xdr:row>
      <xdr:rowOff>28576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190499</xdr:colOff>
      <xdr:row>17</xdr:row>
      <xdr:rowOff>19050</xdr:rowOff>
    </xdr:from>
    <xdr:to>
      <xdr:col>10</xdr:col>
      <xdr:colOff>419100</xdr:colOff>
      <xdr:row>29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133349</xdr:colOff>
      <xdr:row>34</xdr:row>
      <xdr:rowOff>85725</xdr:rowOff>
    </xdr:from>
    <xdr:to>
      <xdr:col>10</xdr:col>
      <xdr:colOff>371474</xdr:colOff>
      <xdr:row>46</xdr:row>
      <xdr:rowOff>161923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47626</xdr:colOff>
      <xdr:row>47</xdr:row>
      <xdr:rowOff>142876</xdr:rowOff>
    </xdr:from>
    <xdr:to>
      <xdr:col>9</xdr:col>
      <xdr:colOff>247650</xdr:colOff>
      <xdr:row>48</xdr:row>
      <xdr:rowOff>142875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5029201" y="9496426"/>
          <a:ext cx="647699" cy="190499"/>
        </a:xfrm>
        <a:prstGeom prst="rect">
          <a:avLst/>
        </a:prstGeom>
        <a:solidFill>
          <a:srgbClr val="233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s-CZ" sz="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Maximum</a:t>
          </a:r>
        </a:p>
      </xdr:txBody>
    </xdr:sp>
    <xdr:clientData/>
  </xdr:twoCellAnchor>
  <xdr:twoCellAnchor>
    <xdr:from>
      <xdr:col>6</xdr:col>
      <xdr:colOff>295276</xdr:colOff>
      <xdr:row>47</xdr:row>
      <xdr:rowOff>142876</xdr:rowOff>
    </xdr:from>
    <xdr:to>
      <xdr:col>7</xdr:col>
      <xdr:colOff>450076</xdr:colOff>
      <xdr:row>48</xdr:row>
      <xdr:rowOff>142876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/>
      </xdr:nvSpPr>
      <xdr:spPr>
        <a:xfrm>
          <a:off x="4286251" y="9363076"/>
          <a:ext cx="612000" cy="190500"/>
        </a:xfrm>
        <a:prstGeom prst="rect">
          <a:avLst/>
        </a:prstGeom>
        <a:solidFill>
          <a:srgbClr val="C7CCD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s-CZ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Minimum</a:t>
          </a:r>
        </a:p>
      </xdr:txBody>
    </xdr:sp>
    <xdr:clientData/>
  </xdr:twoCellAnchor>
  <xdr:twoCellAnchor>
    <xdr:from>
      <xdr:col>0</xdr:col>
      <xdr:colOff>247650</xdr:colOff>
      <xdr:row>34</xdr:row>
      <xdr:rowOff>57150</xdr:rowOff>
    </xdr:from>
    <xdr:to>
      <xdr:col>4</xdr:col>
      <xdr:colOff>57152</xdr:colOff>
      <xdr:row>48</xdr:row>
      <xdr:rowOff>85725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54E4C39C-1419-4BF3-9A5D-2F95D46983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38100</xdr:colOff>
      <xdr:row>3</xdr:row>
      <xdr:rowOff>38100</xdr:rowOff>
    </xdr:from>
    <xdr:to>
      <xdr:col>0</xdr:col>
      <xdr:colOff>955524</xdr:colOff>
      <xdr:row>5</xdr:row>
      <xdr:rowOff>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2FB9605B-7594-4E55-A153-435C1B672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81025"/>
          <a:ext cx="9174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</xdr:row>
      <xdr:rowOff>9526</xdr:rowOff>
    </xdr:from>
    <xdr:to>
      <xdr:col>5</xdr:col>
      <xdr:colOff>114300</xdr:colOff>
      <xdr:row>29</xdr:row>
      <xdr:rowOff>28576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190499</xdr:colOff>
      <xdr:row>17</xdr:row>
      <xdr:rowOff>19050</xdr:rowOff>
    </xdr:from>
    <xdr:to>
      <xdr:col>10</xdr:col>
      <xdr:colOff>419100</xdr:colOff>
      <xdr:row>29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133349</xdr:colOff>
      <xdr:row>34</xdr:row>
      <xdr:rowOff>66675</xdr:rowOff>
    </xdr:from>
    <xdr:to>
      <xdr:col>10</xdr:col>
      <xdr:colOff>371474</xdr:colOff>
      <xdr:row>46</xdr:row>
      <xdr:rowOff>161923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47626</xdr:colOff>
      <xdr:row>47</xdr:row>
      <xdr:rowOff>142876</xdr:rowOff>
    </xdr:from>
    <xdr:to>
      <xdr:col>9</xdr:col>
      <xdr:colOff>257175</xdr:colOff>
      <xdr:row>48</xdr:row>
      <xdr:rowOff>133350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5029201" y="9496426"/>
          <a:ext cx="657224" cy="180974"/>
        </a:xfrm>
        <a:prstGeom prst="rect">
          <a:avLst/>
        </a:prstGeom>
        <a:solidFill>
          <a:srgbClr val="233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s-CZ" sz="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Maximum</a:t>
          </a:r>
        </a:p>
      </xdr:txBody>
    </xdr:sp>
    <xdr:clientData/>
  </xdr:twoCellAnchor>
  <xdr:twoCellAnchor>
    <xdr:from>
      <xdr:col>6</xdr:col>
      <xdr:colOff>295276</xdr:colOff>
      <xdr:row>47</xdr:row>
      <xdr:rowOff>142876</xdr:rowOff>
    </xdr:from>
    <xdr:to>
      <xdr:col>7</xdr:col>
      <xdr:colOff>450076</xdr:colOff>
      <xdr:row>48</xdr:row>
      <xdr:rowOff>142876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4286251" y="9363076"/>
          <a:ext cx="612000" cy="190500"/>
        </a:xfrm>
        <a:prstGeom prst="rect">
          <a:avLst/>
        </a:prstGeom>
        <a:solidFill>
          <a:srgbClr val="C7CCD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s-CZ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Minimum</a:t>
          </a:r>
        </a:p>
      </xdr:txBody>
    </xdr:sp>
    <xdr:clientData/>
  </xdr:twoCellAnchor>
  <xdr:twoCellAnchor>
    <xdr:from>
      <xdr:col>0</xdr:col>
      <xdr:colOff>247650</xdr:colOff>
      <xdr:row>34</xdr:row>
      <xdr:rowOff>47625</xdr:rowOff>
    </xdr:from>
    <xdr:to>
      <xdr:col>4</xdr:col>
      <xdr:colOff>57152</xdr:colOff>
      <xdr:row>48</xdr:row>
      <xdr:rowOff>85725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A187F95E-7825-4088-BE83-BA9904BB0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38100</xdr:colOff>
      <xdr:row>3</xdr:row>
      <xdr:rowOff>38100</xdr:rowOff>
    </xdr:from>
    <xdr:to>
      <xdr:col>0</xdr:col>
      <xdr:colOff>955524</xdr:colOff>
      <xdr:row>5</xdr:row>
      <xdr:rowOff>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EF9BC3F8-C1D6-4B8C-ADD8-A361E16D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81025"/>
          <a:ext cx="9174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17</xdr:row>
      <xdr:rowOff>0</xdr:rowOff>
    </xdr:from>
    <xdr:to>
      <xdr:col>5</xdr:col>
      <xdr:colOff>114300</xdr:colOff>
      <xdr:row>29</xdr:row>
      <xdr:rowOff>28575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190499</xdr:colOff>
      <xdr:row>17</xdr:row>
      <xdr:rowOff>38100</xdr:rowOff>
    </xdr:from>
    <xdr:to>
      <xdr:col>10</xdr:col>
      <xdr:colOff>419100</xdr:colOff>
      <xdr:row>29</xdr:row>
      <xdr:rowOff>38100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133349</xdr:colOff>
      <xdr:row>34</xdr:row>
      <xdr:rowOff>66675</xdr:rowOff>
    </xdr:from>
    <xdr:to>
      <xdr:col>10</xdr:col>
      <xdr:colOff>371474</xdr:colOff>
      <xdr:row>46</xdr:row>
      <xdr:rowOff>161923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47626</xdr:colOff>
      <xdr:row>47</xdr:row>
      <xdr:rowOff>142876</xdr:rowOff>
    </xdr:from>
    <xdr:to>
      <xdr:col>9</xdr:col>
      <xdr:colOff>276225</xdr:colOff>
      <xdr:row>48</xdr:row>
      <xdr:rowOff>133350</xdr:rowOff>
    </xdr:to>
    <xdr:sp macro="" textlink="">
      <xdr:nvSpPr>
        <xdr:cNvPr id="6" name="Obdélník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>
        <a:xfrm>
          <a:off x="5029201" y="9496426"/>
          <a:ext cx="676274" cy="180974"/>
        </a:xfrm>
        <a:prstGeom prst="rect">
          <a:avLst/>
        </a:prstGeom>
        <a:solidFill>
          <a:srgbClr val="233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s-CZ" sz="80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Maximum</a:t>
          </a:r>
        </a:p>
      </xdr:txBody>
    </xdr:sp>
    <xdr:clientData/>
  </xdr:twoCellAnchor>
  <xdr:twoCellAnchor>
    <xdr:from>
      <xdr:col>6</xdr:col>
      <xdr:colOff>295276</xdr:colOff>
      <xdr:row>47</xdr:row>
      <xdr:rowOff>142876</xdr:rowOff>
    </xdr:from>
    <xdr:to>
      <xdr:col>7</xdr:col>
      <xdr:colOff>450076</xdr:colOff>
      <xdr:row>48</xdr:row>
      <xdr:rowOff>142876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/>
      </xdr:nvSpPr>
      <xdr:spPr>
        <a:xfrm>
          <a:off x="4286251" y="9363076"/>
          <a:ext cx="612000" cy="190500"/>
        </a:xfrm>
        <a:prstGeom prst="rect">
          <a:avLst/>
        </a:prstGeom>
        <a:solidFill>
          <a:srgbClr val="C7CCD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cs-CZ" sz="8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Minimum</a:t>
          </a:r>
        </a:p>
      </xdr:txBody>
    </xdr:sp>
    <xdr:clientData/>
  </xdr:twoCellAnchor>
  <xdr:twoCellAnchor>
    <xdr:from>
      <xdr:col>0</xdr:col>
      <xdr:colOff>247650</xdr:colOff>
      <xdr:row>34</xdr:row>
      <xdr:rowOff>38100</xdr:rowOff>
    </xdr:from>
    <xdr:to>
      <xdr:col>4</xdr:col>
      <xdr:colOff>57152</xdr:colOff>
      <xdr:row>48</xdr:row>
      <xdr:rowOff>85725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E2988C38-2859-4FF3-BE55-8F0FFC056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38100</xdr:colOff>
      <xdr:row>3</xdr:row>
      <xdr:rowOff>38100</xdr:rowOff>
    </xdr:from>
    <xdr:to>
      <xdr:col>0</xdr:col>
      <xdr:colOff>955524</xdr:colOff>
      <xdr:row>4</xdr:row>
      <xdr:rowOff>266700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7B71FD72-FE0B-41A4-B80F-24DBEE0F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81025"/>
          <a:ext cx="917424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25</xdr:row>
      <xdr:rowOff>142875</xdr:rowOff>
    </xdr:from>
    <xdr:to>
      <xdr:col>10</xdr:col>
      <xdr:colOff>514350</xdr:colOff>
      <xdr:row>51</xdr:row>
      <xdr:rowOff>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</xdr:colOff>
      <xdr:row>3</xdr:row>
      <xdr:rowOff>457200</xdr:rowOff>
    </xdr:from>
    <xdr:to>
      <xdr:col>0</xdr:col>
      <xdr:colOff>621141</xdr:colOff>
      <xdr:row>3</xdr:row>
      <xdr:rowOff>819150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65A67E7-25ED-4296-A573-D4C3533E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9650"/>
          <a:ext cx="611616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553720</xdr:colOff>
      <xdr:row>7</xdr:row>
      <xdr:rowOff>74930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DD8DFCA-E82F-41D8-A381-19E5A72BA2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3900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553720</xdr:colOff>
      <xdr:row>37</xdr:row>
      <xdr:rowOff>74930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D07F0B3E-169F-4537-9F96-F049448E9B4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43525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553720</xdr:colOff>
      <xdr:row>7</xdr:row>
      <xdr:rowOff>74930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06C6586-9FAF-4817-8031-B05116C8F8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553720</xdr:colOff>
      <xdr:row>37</xdr:row>
      <xdr:rowOff>74930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673EDCB-75E3-4F3B-BB02-5BA3B0C555A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553720</xdr:colOff>
      <xdr:row>7</xdr:row>
      <xdr:rowOff>74930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20B09FD-1449-4C7A-B229-FE5161C0E3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553720</xdr:colOff>
      <xdr:row>37</xdr:row>
      <xdr:rowOff>74930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EE987EE-9B6D-4116-94DD-D57C37C43C7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495300</xdr:colOff>
      <xdr:row>3</xdr:row>
      <xdr:rowOff>0</xdr:rowOff>
    </xdr:from>
    <xdr:to>
      <xdr:col>2</xdr:col>
      <xdr:colOff>562645</xdr:colOff>
      <xdr:row>4</xdr:row>
      <xdr:rowOff>224567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A8F6B51-CF59-4EAA-97E8-5C6B34695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52500" y="561975"/>
          <a:ext cx="629320" cy="472217"/>
        </a:xfrm>
        <a:prstGeom prst="rect">
          <a:avLst/>
        </a:prstGeom>
        <a:noFill/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553720</xdr:colOff>
      <xdr:row>7</xdr:row>
      <xdr:rowOff>74930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B2F6A0A5-6A79-40E3-8C88-7D3D2D3B3A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553720</xdr:colOff>
      <xdr:row>37</xdr:row>
      <xdr:rowOff>74930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54878A7-DCE0-436D-8028-DA1754B454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553720</xdr:colOff>
      <xdr:row>7</xdr:row>
      <xdr:rowOff>74930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31EF213-6A00-47A5-B2D1-727FB9F552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553720</xdr:colOff>
      <xdr:row>37</xdr:row>
      <xdr:rowOff>74930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1ADB51C-49D1-44A8-B337-9B8FC24F5EF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553720</xdr:colOff>
      <xdr:row>7</xdr:row>
      <xdr:rowOff>74930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11E01AE-7DD8-4700-8982-312544949A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553720</xdr:colOff>
      <xdr:row>37</xdr:row>
      <xdr:rowOff>74930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E5F0081-9F62-4837-A907-02B4B807B19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2</xdr:col>
      <xdr:colOff>553720</xdr:colOff>
      <xdr:row>7</xdr:row>
      <xdr:rowOff>74930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4F0F9BD-7560-4F1F-8688-41811DE6FA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725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2</xdr:col>
      <xdr:colOff>553720</xdr:colOff>
      <xdr:row>37</xdr:row>
      <xdr:rowOff>74930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3617210-72F0-49B8-9D80-B4BC7EF57C9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"/>
          <a:ext cx="1439545" cy="101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30</xdr:row>
      <xdr:rowOff>19050</xdr:rowOff>
    </xdr:from>
    <xdr:to>
      <xdr:col>4</xdr:col>
      <xdr:colOff>85726</xdr:colOff>
      <xdr:row>48</xdr:row>
      <xdr:rowOff>85725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1D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38101</xdr:colOff>
      <xdr:row>30</xdr:row>
      <xdr:rowOff>38101</xdr:rowOff>
    </xdr:from>
    <xdr:to>
      <xdr:col>10</xdr:col>
      <xdr:colOff>419101</xdr:colOff>
      <xdr:row>48</xdr:row>
      <xdr:rowOff>114300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142875</xdr:colOff>
      <xdr:row>5</xdr:row>
      <xdr:rowOff>25650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5DDB014C-3084-4834-A9A1-0C3CADB08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52450"/>
          <a:ext cx="1228725" cy="90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30</xdr:row>
      <xdr:rowOff>38101</xdr:rowOff>
    </xdr:from>
    <xdr:to>
      <xdr:col>10</xdr:col>
      <xdr:colOff>419101</xdr:colOff>
      <xdr:row>48</xdr:row>
      <xdr:rowOff>114300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30</xdr:row>
      <xdr:rowOff>19050</xdr:rowOff>
    </xdr:from>
    <xdr:to>
      <xdr:col>4</xdr:col>
      <xdr:colOff>85725</xdr:colOff>
      <xdr:row>48</xdr:row>
      <xdr:rowOff>85725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50D95D72-9193-40CE-A27E-88CA7D68B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142875</xdr:colOff>
      <xdr:row>5</xdr:row>
      <xdr:rowOff>25650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E346721-374F-4FC6-81DE-B331FE4F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23875"/>
          <a:ext cx="1228725" cy="90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30</xdr:row>
      <xdr:rowOff>38101</xdr:rowOff>
    </xdr:from>
    <xdr:to>
      <xdr:col>10</xdr:col>
      <xdr:colOff>419101</xdr:colOff>
      <xdr:row>48</xdr:row>
      <xdr:rowOff>114300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30</xdr:row>
      <xdr:rowOff>19050</xdr:rowOff>
    </xdr:from>
    <xdr:to>
      <xdr:col>4</xdr:col>
      <xdr:colOff>85725</xdr:colOff>
      <xdr:row>48</xdr:row>
      <xdr:rowOff>85725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1318DEB4-BB07-4915-9CCF-C35453CEF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142875</xdr:colOff>
      <xdr:row>5</xdr:row>
      <xdr:rowOff>25650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EAEC643-C980-4362-944D-F20F51F41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23875"/>
          <a:ext cx="1228725" cy="90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38101</xdr:colOff>
      <xdr:row>30</xdr:row>
      <xdr:rowOff>38101</xdr:rowOff>
    </xdr:from>
    <xdr:to>
      <xdr:col>10</xdr:col>
      <xdr:colOff>419101</xdr:colOff>
      <xdr:row>48</xdr:row>
      <xdr:rowOff>114300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30</xdr:row>
      <xdr:rowOff>19050</xdr:rowOff>
    </xdr:from>
    <xdr:to>
      <xdr:col>4</xdr:col>
      <xdr:colOff>85725</xdr:colOff>
      <xdr:row>48</xdr:row>
      <xdr:rowOff>85725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76C8692C-6ED2-4CD1-A42C-020C69B7F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142875</xdr:colOff>
      <xdr:row>5</xdr:row>
      <xdr:rowOff>25650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D4A0FEE-D3B4-4739-A6DF-7E809BD4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23875"/>
          <a:ext cx="1228725" cy="90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19049</xdr:rowOff>
    </xdr:from>
    <xdr:to>
      <xdr:col>1</xdr:col>
      <xdr:colOff>189265</xdr:colOff>
      <xdr:row>3</xdr:row>
      <xdr:rowOff>549524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847E974-281E-441B-9F27-C60104D0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61999"/>
          <a:ext cx="722665" cy="53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29</xdr:row>
      <xdr:rowOff>19049</xdr:rowOff>
    </xdr:from>
    <xdr:ext cx="722665" cy="530475"/>
    <xdr:pic>
      <xdr:nvPicPr>
        <xdr:cNvPr id="6" name="Obrázek 5">
          <a:extLst>
            <a:ext uri="{FF2B5EF4-FFF2-40B4-BE49-F238E27FC236}">
              <a16:creationId xmlns:a16="http://schemas.microsoft.com/office/drawing/2014/main" id="{B6158311-4EF9-4A85-B6CF-CE21169F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61999"/>
          <a:ext cx="722665" cy="53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20</xdr:col>
      <xdr:colOff>220899</xdr:colOff>
      <xdr:row>39</xdr:row>
      <xdr:rowOff>142875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84B5CB82-4300-4BB6-A464-FCF52450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475"/>
          <a:ext cx="6516924" cy="6448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</xdr:colOff>
      <xdr:row>26</xdr:row>
      <xdr:rowOff>26670</xdr:rowOff>
    </xdr:from>
    <xdr:to>
      <xdr:col>9</xdr:col>
      <xdr:colOff>26671</xdr:colOff>
      <xdr:row>46</xdr:row>
      <xdr:rowOff>123825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462915</xdr:colOff>
      <xdr:row>26</xdr:row>
      <xdr:rowOff>22859</xdr:rowOff>
    </xdr:from>
    <xdr:to>
      <xdr:col>18</xdr:col>
      <xdr:colOff>472441</xdr:colOff>
      <xdr:row>46</xdr:row>
      <xdr:rowOff>114300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27</xdr:row>
      <xdr:rowOff>17463</xdr:rowOff>
    </xdr:from>
    <xdr:to>
      <xdr:col>8</xdr:col>
      <xdr:colOff>457201</xdr:colOff>
      <xdr:row>44</xdr:row>
      <xdr:rowOff>88900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</xdr:colOff>
      <xdr:row>27</xdr:row>
      <xdr:rowOff>17462</xdr:rowOff>
    </xdr:from>
    <xdr:to>
      <xdr:col>19</xdr:col>
      <xdr:colOff>380999</xdr:colOff>
      <xdr:row>44</xdr:row>
      <xdr:rowOff>107950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26</xdr:row>
      <xdr:rowOff>9525</xdr:rowOff>
    </xdr:from>
    <xdr:to>
      <xdr:col>6</xdr:col>
      <xdr:colOff>266700</xdr:colOff>
      <xdr:row>40</xdr:row>
      <xdr:rowOff>107950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485775</xdr:colOff>
      <xdr:row>26</xdr:row>
      <xdr:rowOff>47625</xdr:rowOff>
    </xdr:from>
    <xdr:to>
      <xdr:col>13</xdr:col>
      <xdr:colOff>285751</xdr:colOff>
      <xdr:row>40</xdr:row>
      <xdr:rowOff>114300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152400</xdr:colOff>
      <xdr:row>26</xdr:row>
      <xdr:rowOff>19049</xdr:rowOff>
    </xdr:from>
    <xdr:to>
      <xdr:col>20</xdr:col>
      <xdr:colOff>476250</xdr:colOff>
      <xdr:row>40</xdr:row>
      <xdr:rowOff>88900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42</xdr:row>
      <xdr:rowOff>47625</xdr:rowOff>
    </xdr:from>
    <xdr:to>
      <xdr:col>3</xdr:col>
      <xdr:colOff>523874</xdr:colOff>
      <xdr:row>51</xdr:row>
      <xdr:rowOff>66675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66675</xdr:colOff>
      <xdr:row>42</xdr:row>
      <xdr:rowOff>38100</xdr:rowOff>
    </xdr:from>
    <xdr:to>
      <xdr:col>6</xdr:col>
      <xdr:colOff>495300</xdr:colOff>
      <xdr:row>51</xdr:row>
      <xdr:rowOff>66675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57150</xdr:colOff>
      <xdr:row>42</xdr:row>
      <xdr:rowOff>38099</xdr:rowOff>
    </xdr:from>
    <xdr:to>
      <xdr:col>9</xdr:col>
      <xdr:colOff>485775</xdr:colOff>
      <xdr:row>51</xdr:row>
      <xdr:rowOff>66674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38</xdr:row>
      <xdr:rowOff>57150</xdr:rowOff>
    </xdr:from>
    <xdr:to>
      <xdr:col>6</xdr:col>
      <xdr:colOff>295275</xdr:colOff>
      <xdr:row>52</xdr:row>
      <xdr:rowOff>146050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295276</xdr:colOff>
      <xdr:row>38</xdr:row>
      <xdr:rowOff>47626</xdr:rowOff>
    </xdr:from>
    <xdr:to>
      <xdr:col>10</xdr:col>
      <xdr:colOff>228600</xdr:colOff>
      <xdr:row>52</xdr:row>
      <xdr:rowOff>152400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333375</xdr:colOff>
      <xdr:row>3</xdr:row>
      <xdr:rowOff>161925</xdr:rowOff>
    </xdr:from>
    <xdr:to>
      <xdr:col>2</xdr:col>
      <xdr:colOff>303862</xdr:colOff>
      <xdr:row>4</xdr:row>
      <xdr:rowOff>600075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CA5F219-B358-4BE5-89F0-6C82426C5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33375" y="723900"/>
          <a:ext cx="856312" cy="628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37</xdr:row>
      <xdr:rowOff>28576</xdr:rowOff>
    </xdr:from>
    <xdr:to>
      <xdr:col>6</xdr:col>
      <xdr:colOff>247650</xdr:colOff>
      <xdr:row>52</xdr:row>
      <xdr:rowOff>158750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85726</xdr:colOff>
      <xdr:row>37</xdr:row>
      <xdr:rowOff>57151</xdr:rowOff>
    </xdr:from>
    <xdr:to>
      <xdr:col>10</xdr:col>
      <xdr:colOff>19050</xdr:colOff>
      <xdr:row>52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239378</xdr:colOff>
      <xdr:row>4</xdr:row>
      <xdr:rowOff>202531</xdr:rowOff>
    </xdr:from>
    <xdr:to>
      <xdr:col>2</xdr:col>
      <xdr:colOff>53640</xdr:colOff>
      <xdr:row>4</xdr:row>
      <xdr:rowOff>254167</xdr:rowOff>
    </xdr:to>
    <xdr:sp macro="" textlink="">
      <xdr:nvSpPr>
        <xdr:cNvPr id="12" name="Volný tvar: obrazec 11">
          <a:extLst>
            <a:ext uri="{FF2B5EF4-FFF2-40B4-BE49-F238E27FC236}">
              <a16:creationId xmlns:a16="http://schemas.microsoft.com/office/drawing/2014/main" id="{DB01A8B9-E390-4F63-A3F6-B16E7BA119F9}"/>
            </a:ext>
          </a:extLst>
        </xdr:cNvPr>
        <xdr:cNvSpPr/>
      </xdr:nvSpPr>
      <xdr:spPr>
        <a:xfrm>
          <a:off x="868028" y="955006"/>
          <a:ext cx="71437" cy="51636"/>
        </a:xfrm>
        <a:custGeom>
          <a:avLst/>
          <a:gdLst>
            <a:gd name="connsiteX0" fmla="*/ 0 w 3305175"/>
            <a:gd name="connsiteY0" fmla="*/ 771525 h 2552700"/>
            <a:gd name="connsiteX1" fmla="*/ 514350 w 3305175"/>
            <a:gd name="connsiteY1" fmla="*/ 514350 h 2552700"/>
            <a:gd name="connsiteX2" fmla="*/ 647700 w 3305175"/>
            <a:gd name="connsiteY2" fmla="*/ 647700 h 2552700"/>
            <a:gd name="connsiteX3" fmla="*/ 904875 w 3305175"/>
            <a:gd name="connsiteY3" fmla="*/ 628650 h 2552700"/>
            <a:gd name="connsiteX4" fmla="*/ 933450 w 3305175"/>
            <a:gd name="connsiteY4" fmla="*/ 342900 h 2552700"/>
            <a:gd name="connsiteX5" fmla="*/ 1066800 w 3305175"/>
            <a:gd name="connsiteY5" fmla="*/ 314325 h 2552700"/>
            <a:gd name="connsiteX6" fmla="*/ 1123950 w 3305175"/>
            <a:gd name="connsiteY6" fmla="*/ 381000 h 2552700"/>
            <a:gd name="connsiteX7" fmla="*/ 1781175 w 3305175"/>
            <a:gd name="connsiteY7" fmla="*/ 28575 h 2552700"/>
            <a:gd name="connsiteX8" fmla="*/ 2085975 w 3305175"/>
            <a:gd name="connsiteY8" fmla="*/ 0 h 2552700"/>
            <a:gd name="connsiteX9" fmla="*/ 2447925 w 3305175"/>
            <a:gd name="connsiteY9" fmla="*/ 285750 h 2552700"/>
            <a:gd name="connsiteX10" fmla="*/ 2600325 w 3305175"/>
            <a:gd name="connsiteY10" fmla="*/ 533400 h 2552700"/>
            <a:gd name="connsiteX11" fmla="*/ 2933700 w 3305175"/>
            <a:gd name="connsiteY11" fmla="*/ 581025 h 2552700"/>
            <a:gd name="connsiteX12" fmla="*/ 3305175 w 3305175"/>
            <a:gd name="connsiteY12" fmla="*/ 1038225 h 2552700"/>
            <a:gd name="connsiteX13" fmla="*/ 2867025 w 3305175"/>
            <a:gd name="connsiteY13" fmla="*/ 1295400 h 2552700"/>
            <a:gd name="connsiteX14" fmla="*/ 3067050 w 3305175"/>
            <a:gd name="connsiteY14" fmla="*/ 1752600 h 2552700"/>
            <a:gd name="connsiteX15" fmla="*/ 2847975 w 3305175"/>
            <a:gd name="connsiteY15" fmla="*/ 1981200 h 2552700"/>
            <a:gd name="connsiteX16" fmla="*/ 2371725 w 3305175"/>
            <a:gd name="connsiteY16" fmla="*/ 1781175 h 2552700"/>
            <a:gd name="connsiteX17" fmla="*/ 1400175 w 3305175"/>
            <a:gd name="connsiteY17" fmla="*/ 2295525 h 2552700"/>
            <a:gd name="connsiteX18" fmla="*/ 1143000 w 3305175"/>
            <a:gd name="connsiteY18" fmla="*/ 2228850 h 2552700"/>
            <a:gd name="connsiteX19" fmla="*/ 1143000 w 3305175"/>
            <a:gd name="connsiteY19" fmla="*/ 2552700 h 2552700"/>
            <a:gd name="connsiteX20" fmla="*/ 676275 w 3305175"/>
            <a:gd name="connsiteY20" fmla="*/ 2447925 h 2552700"/>
            <a:gd name="connsiteX21" fmla="*/ 571500 w 3305175"/>
            <a:gd name="connsiteY21" fmla="*/ 1771650 h 2552700"/>
            <a:gd name="connsiteX22" fmla="*/ 104775 w 3305175"/>
            <a:gd name="connsiteY22" fmla="*/ 1333500 h 2552700"/>
            <a:gd name="connsiteX23" fmla="*/ 381000 w 3305175"/>
            <a:gd name="connsiteY23" fmla="*/ 1066800 h 2552700"/>
            <a:gd name="connsiteX24" fmla="*/ 0 w 3305175"/>
            <a:gd name="connsiteY24" fmla="*/ 771525 h 25527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</a:cxnLst>
          <a:rect l="l" t="t" r="r" b="b"/>
          <a:pathLst>
            <a:path w="3305175" h="2552700">
              <a:moveTo>
                <a:pt x="0" y="771525"/>
              </a:moveTo>
              <a:lnTo>
                <a:pt x="514350" y="514350"/>
              </a:lnTo>
              <a:lnTo>
                <a:pt x="647700" y="647700"/>
              </a:lnTo>
              <a:lnTo>
                <a:pt x="904875" y="628650"/>
              </a:lnTo>
              <a:lnTo>
                <a:pt x="933450" y="342900"/>
              </a:lnTo>
              <a:lnTo>
                <a:pt x="1066800" y="314325"/>
              </a:lnTo>
              <a:lnTo>
                <a:pt x="1123950" y="381000"/>
              </a:lnTo>
              <a:lnTo>
                <a:pt x="1781175" y="28575"/>
              </a:lnTo>
              <a:lnTo>
                <a:pt x="2085975" y="0"/>
              </a:lnTo>
              <a:lnTo>
                <a:pt x="2447925" y="285750"/>
              </a:lnTo>
              <a:lnTo>
                <a:pt x="2600325" y="533400"/>
              </a:lnTo>
              <a:lnTo>
                <a:pt x="2933700" y="581025"/>
              </a:lnTo>
              <a:lnTo>
                <a:pt x="3305175" y="1038225"/>
              </a:lnTo>
              <a:lnTo>
                <a:pt x="2867025" y="1295400"/>
              </a:lnTo>
              <a:lnTo>
                <a:pt x="3067050" y="1752600"/>
              </a:lnTo>
              <a:lnTo>
                <a:pt x="2847975" y="1981200"/>
              </a:lnTo>
              <a:lnTo>
                <a:pt x="2371725" y="1781175"/>
              </a:lnTo>
              <a:lnTo>
                <a:pt x="1400175" y="2295525"/>
              </a:lnTo>
              <a:lnTo>
                <a:pt x="1143000" y="2228850"/>
              </a:lnTo>
              <a:lnTo>
                <a:pt x="1143000" y="2552700"/>
              </a:lnTo>
              <a:lnTo>
                <a:pt x="676275" y="2447925"/>
              </a:lnTo>
              <a:lnTo>
                <a:pt x="571500" y="1771650"/>
              </a:lnTo>
              <a:lnTo>
                <a:pt x="104775" y="1333500"/>
              </a:lnTo>
              <a:lnTo>
                <a:pt x="381000" y="1066800"/>
              </a:lnTo>
              <a:lnTo>
                <a:pt x="0" y="771525"/>
              </a:lnTo>
              <a:close/>
            </a:path>
          </a:pathLst>
        </a:cu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323850</xdr:colOff>
      <xdr:row>3</xdr:row>
      <xdr:rowOff>28575</xdr:rowOff>
    </xdr:from>
    <xdr:to>
      <xdr:col>2</xdr:col>
      <xdr:colOff>295275</xdr:colOff>
      <xdr:row>4</xdr:row>
      <xdr:rowOff>28423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9C67806-0819-47C3-91A3-A85E2A7CC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3850" y="495300"/>
          <a:ext cx="857250" cy="6284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295276</xdr:colOff>
      <xdr:row>37</xdr:row>
      <xdr:rowOff>66675</xdr:rowOff>
    </xdr:from>
    <xdr:to>
      <xdr:col>10</xdr:col>
      <xdr:colOff>228600</xdr:colOff>
      <xdr:row>52</xdr:row>
      <xdr:rowOff>158750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37</xdr:row>
      <xdr:rowOff>47625</xdr:rowOff>
    </xdr:from>
    <xdr:to>
      <xdr:col>6</xdr:col>
      <xdr:colOff>295275</xdr:colOff>
      <xdr:row>52</xdr:row>
      <xdr:rowOff>146050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5A8DF801-2D4A-4124-AAD4-B6666B905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314326</xdr:colOff>
      <xdr:row>2</xdr:row>
      <xdr:rowOff>142876</xdr:rowOff>
    </xdr:from>
    <xdr:to>
      <xdr:col>2</xdr:col>
      <xdr:colOff>286697</xdr:colOff>
      <xdr:row>3</xdr:row>
      <xdr:rowOff>581026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B611F01-5990-4EE6-985D-4D5B1F8EC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4326" y="447676"/>
          <a:ext cx="858196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RU">
  <a:themeElements>
    <a:clrScheme name="ERU">
      <a:dk1>
        <a:srgbClr val="262626"/>
      </a:dk1>
      <a:lt1>
        <a:sysClr val="window" lastClr="FFFFFF"/>
      </a:lt1>
      <a:dk2>
        <a:srgbClr val="23315F"/>
      </a:dk2>
      <a:lt2>
        <a:srgbClr val="D0D0D0"/>
      </a:lt2>
      <a:accent1>
        <a:srgbClr val="23315F"/>
      </a:accent1>
      <a:accent2>
        <a:srgbClr val="5A6588"/>
      </a:accent2>
      <a:accent3>
        <a:srgbClr val="9198B0"/>
      </a:accent3>
      <a:accent4>
        <a:srgbClr val="C8CBD7"/>
      </a:accent4>
      <a:accent5>
        <a:srgbClr val="E02C1F"/>
      </a:accent5>
      <a:accent6>
        <a:srgbClr val="E86158"/>
      </a:accent6>
      <a:hlink>
        <a:srgbClr val="0563C1"/>
      </a:hlink>
      <a:folHlink>
        <a:srgbClr val="E02C1F"/>
      </a:folHlink>
    </a:clrScheme>
    <a:fontScheme name="Výchozí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otiv_ERU" id="{9FFB561D-4E9C-47DD-93C1-073C5FD388E9}" vid="{664F4A23-A473-446F-B730-8F377D84977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59B63-A2C2-4A49-B656-07B7C934A668}">
  <dimension ref="A1:K49"/>
  <sheetViews>
    <sheetView showGridLines="0" tabSelected="1" showWhiteSpace="0" zoomScaleNormal="100" zoomScaleSheetLayoutView="70" zoomScalePageLayoutView="70" workbookViewId="0">
      <selection activeCell="C1" sqref="C1"/>
    </sheetView>
  </sheetViews>
  <sheetFormatPr defaultColWidth="9.1796875" defaultRowHeight="12.5"/>
  <cols>
    <col min="1" max="1" width="6.54296875" style="117" customWidth="1"/>
    <col min="2" max="2" width="83" style="117" customWidth="1"/>
    <col min="3" max="9" width="9.81640625" style="117" customWidth="1"/>
    <col min="10" max="10" width="10.26953125" style="117" customWidth="1"/>
    <col min="11" max="16384" width="9.1796875" style="117"/>
  </cols>
  <sheetData>
    <row r="1" spans="1:11" ht="87" customHeight="1">
      <c r="A1" s="394"/>
      <c r="B1" s="395"/>
    </row>
    <row r="2" spans="1:11" ht="265.5" customHeight="1">
      <c r="A2" s="118"/>
      <c r="B2" s="396"/>
      <c r="C2" s="119"/>
      <c r="D2" s="119"/>
      <c r="E2" s="119"/>
      <c r="F2" s="119"/>
      <c r="G2" s="119"/>
      <c r="H2" s="119"/>
      <c r="I2" s="119"/>
      <c r="J2" s="119"/>
      <c r="K2" s="117" t="s">
        <v>244</v>
      </c>
    </row>
    <row r="3" spans="1:11" ht="50">
      <c r="B3" s="396" t="s">
        <v>321</v>
      </c>
      <c r="D3" s="120"/>
      <c r="E3" s="121"/>
      <c r="F3" s="121"/>
      <c r="G3" s="121"/>
      <c r="J3" s="122"/>
    </row>
    <row r="4" spans="1:11" ht="6" customHeight="1"/>
    <row r="5" spans="1:11" ht="12" customHeight="1"/>
    <row r="6" spans="1:11" ht="18">
      <c r="B6" s="397" t="s">
        <v>322</v>
      </c>
    </row>
    <row r="7" spans="1:11" ht="6" customHeight="1"/>
    <row r="9" spans="1:11" ht="13">
      <c r="B9" s="123"/>
      <c r="I9" s="124"/>
    </row>
    <row r="10" spans="1:11">
      <c r="B10" s="125"/>
      <c r="C10" s="126"/>
    </row>
    <row r="11" spans="1:11" ht="290" customHeight="1">
      <c r="B11" s="398" t="s">
        <v>324</v>
      </c>
      <c r="C11" s="126"/>
    </row>
    <row r="12" spans="1:11">
      <c r="B12" s="125"/>
      <c r="C12" s="126"/>
    </row>
    <row r="13" spans="1:11">
      <c r="A13" s="127"/>
      <c r="B13" s="128"/>
      <c r="C13" s="129"/>
      <c r="D13" s="127"/>
      <c r="E13" s="127"/>
      <c r="F13" s="127"/>
      <c r="G13" s="127"/>
      <c r="H13" s="127"/>
      <c r="I13" s="127"/>
      <c r="J13" s="127"/>
    </row>
    <row r="14" spans="1:11">
      <c r="A14" s="127"/>
      <c r="B14" s="128"/>
      <c r="C14" s="129"/>
      <c r="D14" s="127"/>
      <c r="E14" s="127"/>
      <c r="F14" s="127"/>
      <c r="G14" s="127"/>
      <c r="H14" s="127"/>
      <c r="I14" s="127"/>
      <c r="J14" s="127"/>
    </row>
    <row r="15" spans="1:11">
      <c r="A15" s="127"/>
      <c r="B15" s="128"/>
      <c r="C15" s="129"/>
      <c r="D15" s="127"/>
      <c r="E15" s="127"/>
      <c r="F15" s="127"/>
      <c r="G15" s="127"/>
      <c r="H15" s="127"/>
      <c r="I15" s="127"/>
      <c r="J15" s="127"/>
    </row>
    <row r="16" spans="1:11">
      <c r="A16" s="127"/>
      <c r="B16" s="128"/>
      <c r="C16" s="129"/>
      <c r="D16" s="127"/>
      <c r="E16" s="127"/>
      <c r="F16" s="127"/>
      <c r="G16" s="127"/>
      <c r="H16" s="127"/>
      <c r="I16" s="127"/>
      <c r="J16" s="127"/>
    </row>
    <row r="17" spans="1:10">
      <c r="A17" s="127"/>
      <c r="B17" s="128"/>
      <c r="C17" s="129"/>
      <c r="D17" s="127"/>
      <c r="E17" s="127"/>
      <c r="F17" s="127"/>
      <c r="G17" s="127"/>
      <c r="H17" s="127"/>
      <c r="I17" s="127"/>
      <c r="J17" s="127"/>
    </row>
    <row r="18" spans="1:10">
      <c r="A18" s="127"/>
      <c r="B18" s="128"/>
      <c r="C18" s="129"/>
      <c r="D18" s="127"/>
      <c r="E18" s="127"/>
      <c r="F18" s="127"/>
      <c r="G18" s="127"/>
      <c r="H18" s="127"/>
      <c r="I18" s="127"/>
      <c r="J18" s="127"/>
    </row>
    <row r="19" spans="1:10">
      <c r="A19" s="127"/>
      <c r="B19" s="128"/>
      <c r="C19" s="129"/>
      <c r="D19" s="127"/>
      <c r="E19" s="127"/>
      <c r="F19" s="127"/>
      <c r="G19" s="127"/>
      <c r="H19" s="127"/>
      <c r="I19" s="127"/>
      <c r="J19" s="127"/>
    </row>
    <row r="21" spans="1:10">
      <c r="A21" s="127"/>
      <c r="B21" s="128"/>
      <c r="C21" s="129"/>
      <c r="D21" s="127"/>
      <c r="E21" s="127"/>
      <c r="F21" s="127"/>
      <c r="G21" s="127"/>
      <c r="H21" s="127"/>
      <c r="I21" s="127"/>
      <c r="J21" s="127"/>
    </row>
    <row r="22" spans="1:10">
      <c r="A22" s="127"/>
      <c r="B22" s="128"/>
      <c r="C22" s="129"/>
      <c r="D22" s="127"/>
      <c r="E22" s="127"/>
      <c r="F22" s="127"/>
      <c r="G22" s="127"/>
      <c r="H22" s="127"/>
      <c r="I22" s="127"/>
      <c r="J22" s="127"/>
    </row>
    <row r="23" spans="1:10">
      <c r="A23" s="127"/>
      <c r="B23" s="128"/>
      <c r="C23" s="129"/>
      <c r="D23" s="127"/>
      <c r="E23" s="127"/>
      <c r="F23" s="127"/>
      <c r="G23" s="127"/>
      <c r="H23" s="127"/>
      <c r="I23" s="127"/>
      <c r="J23" s="127"/>
    </row>
    <row r="25" spans="1:10">
      <c r="A25" s="127"/>
      <c r="C25" s="129"/>
      <c r="D25" s="127"/>
      <c r="E25" s="127"/>
      <c r="F25" s="127"/>
      <c r="G25" s="127"/>
      <c r="H25" s="127"/>
      <c r="I25" s="127"/>
      <c r="J25" s="127"/>
    </row>
    <row r="26" spans="1:10">
      <c r="A26" s="127"/>
      <c r="C26" s="129"/>
      <c r="D26" s="127"/>
      <c r="E26" s="127"/>
      <c r="F26" s="127"/>
      <c r="G26" s="127"/>
      <c r="H26" s="127"/>
      <c r="I26" s="127"/>
      <c r="J26" s="127"/>
    </row>
    <row r="27" spans="1:10">
      <c r="A27" s="127"/>
      <c r="C27" s="129"/>
      <c r="D27" s="127"/>
      <c r="E27" s="127"/>
      <c r="F27" s="127"/>
      <c r="G27" s="127"/>
      <c r="H27" s="127"/>
      <c r="I27" s="127"/>
      <c r="J27" s="127"/>
    </row>
    <row r="28" spans="1:10" ht="13">
      <c r="A28" s="399"/>
      <c r="B28" s="399"/>
      <c r="C28" s="399"/>
      <c r="D28" s="399"/>
      <c r="E28" s="399"/>
      <c r="F28" s="399"/>
      <c r="G28" s="399"/>
      <c r="H28" s="399"/>
      <c r="I28" s="399"/>
      <c r="J28" s="399"/>
    </row>
    <row r="29" spans="1:10">
      <c r="A29" s="127"/>
      <c r="B29" s="128"/>
      <c r="C29" s="129"/>
      <c r="D29" s="127"/>
      <c r="E29" s="127"/>
      <c r="F29" s="127"/>
      <c r="G29" s="127"/>
      <c r="H29" s="127"/>
      <c r="I29" s="127"/>
      <c r="J29" s="127"/>
    </row>
    <row r="31" spans="1:10">
      <c r="A31" s="127"/>
      <c r="B31" s="128"/>
      <c r="C31" s="129"/>
      <c r="D31" s="127"/>
      <c r="E31" s="127"/>
      <c r="F31" s="127"/>
      <c r="G31" s="127"/>
      <c r="H31" s="127"/>
      <c r="I31" s="127"/>
      <c r="J31" s="127"/>
    </row>
    <row r="32" spans="1:10">
      <c r="A32" s="127"/>
      <c r="B32" s="128"/>
      <c r="C32" s="129"/>
      <c r="D32" s="127"/>
      <c r="E32" s="127"/>
      <c r="F32" s="127"/>
      <c r="G32" s="127"/>
      <c r="H32" s="127"/>
      <c r="I32" s="127"/>
      <c r="J32" s="127"/>
    </row>
    <row r="33" spans="1:10" ht="13">
      <c r="A33" s="400"/>
      <c r="B33" s="400"/>
      <c r="C33" s="400"/>
      <c r="D33" s="400"/>
      <c r="E33" s="400"/>
      <c r="F33" s="400"/>
      <c r="G33" s="400"/>
      <c r="H33" s="400"/>
      <c r="I33" s="400"/>
      <c r="J33" s="400"/>
    </row>
    <row r="34" spans="1:10" ht="13">
      <c r="B34" s="122"/>
      <c r="C34" s="122"/>
      <c r="D34" s="122"/>
      <c r="E34" s="122"/>
      <c r="F34" s="122"/>
      <c r="G34" s="122"/>
      <c r="H34" s="122"/>
      <c r="I34" s="122"/>
      <c r="J34" s="122"/>
    </row>
    <row r="36" spans="1:10">
      <c r="B36" s="125"/>
      <c r="C36" s="126"/>
    </row>
    <row r="38" spans="1:10" ht="13">
      <c r="B38" s="130"/>
      <c r="C38" s="130"/>
      <c r="D38" s="130"/>
      <c r="E38" s="130"/>
      <c r="F38" s="130"/>
      <c r="G38" s="130"/>
      <c r="H38" s="130"/>
      <c r="I38" s="130"/>
    </row>
    <row r="49" spans="1:10">
      <c r="A49" s="401"/>
      <c r="B49" s="401"/>
      <c r="C49" s="401"/>
      <c r="D49" s="401"/>
      <c r="E49" s="401"/>
      <c r="F49" s="401"/>
      <c r="G49" s="401"/>
      <c r="H49" s="401"/>
      <c r="I49" s="401"/>
      <c r="J49" s="401"/>
    </row>
  </sheetData>
  <pageMargins left="0.59055118110236227" right="0.59055118110236227" top="0.39370078740157483" bottom="0.59055118110236227" header="0" footer="0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/>
  <dimension ref="A1:O55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18.453125" style="67" customWidth="1"/>
    <col min="2" max="10" width="9" style="67" customWidth="1"/>
    <col min="11" max="12" width="7.7265625" style="67" customWidth="1"/>
    <col min="13" max="13" width="9.26953125" style="67" bestFit="1" customWidth="1"/>
    <col min="14" max="14" width="9.81640625" style="67" bestFit="1" customWidth="1"/>
    <col min="15" max="16384" width="9.1796875" style="67"/>
  </cols>
  <sheetData>
    <row r="1" spans="1:10" ht="18">
      <c r="A1" s="456" t="s">
        <v>281</v>
      </c>
      <c r="B1" s="456"/>
      <c r="C1" s="456"/>
      <c r="D1" s="456"/>
      <c r="E1" s="456"/>
      <c r="F1" s="456"/>
      <c r="G1" s="456"/>
      <c r="H1" s="456"/>
      <c r="I1" s="456"/>
      <c r="J1" s="456"/>
    </row>
    <row r="2" spans="1:10" ht="6" customHeight="1">
      <c r="A2" s="231"/>
      <c r="B2" s="232"/>
      <c r="C2" s="232"/>
      <c r="D2" s="232"/>
      <c r="E2" s="232"/>
      <c r="F2" s="232"/>
      <c r="G2" s="232"/>
      <c r="H2" s="232"/>
      <c r="I2" s="232"/>
      <c r="J2" s="232"/>
    </row>
    <row r="3" spans="1:10" ht="15.75" customHeight="1">
      <c r="A3" s="266">
        <f>'3.1'!A4</f>
        <v>2026</v>
      </c>
      <c r="B3" s="458" t="str">
        <f>'3.1'!D5</f>
        <v>Duben</v>
      </c>
      <c r="C3" s="457"/>
      <c r="D3" s="459"/>
      <c r="E3" s="457" t="str">
        <f>'3.1'!E5</f>
        <v>Květen</v>
      </c>
      <c r="F3" s="457"/>
      <c r="G3" s="457"/>
      <c r="H3" s="458" t="str">
        <f>'3.1'!F5</f>
        <v>Červen</v>
      </c>
      <c r="I3" s="457"/>
      <c r="J3" s="457"/>
    </row>
    <row r="4" spans="1:10" ht="28.5" customHeight="1">
      <c r="A4" s="251"/>
      <c r="B4" s="460" t="s">
        <v>59</v>
      </c>
      <c r="C4" s="461"/>
      <c r="D4" s="202" t="s">
        <v>178</v>
      </c>
      <c r="E4" s="461" t="s">
        <v>59</v>
      </c>
      <c r="F4" s="461"/>
      <c r="G4" s="199" t="s">
        <v>178</v>
      </c>
      <c r="H4" s="460" t="s">
        <v>59</v>
      </c>
      <c r="I4" s="461"/>
      <c r="J4" s="199" t="s">
        <v>178</v>
      </c>
    </row>
    <row r="5" spans="1:10" ht="15" customHeight="1">
      <c r="A5" s="239" t="s">
        <v>171</v>
      </c>
      <c r="B5" s="201" t="s">
        <v>246</v>
      </c>
      <c r="C5" s="199" t="s">
        <v>247</v>
      </c>
      <c r="D5" s="202" t="s">
        <v>217</v>
      </c>
      <c r="E5" s="199" t="s">
        <v>246</v>
      </c>
      <c r="F5" s="199" t="s">
        <v>247</v>
      </c>
      <c r="G5" s="199" t="s">
        <v>217</v>
      </c>
      <c r="H5" s="201" t="s">
        <v>246</v>
      </c>
      <c r="I5" s="199" t="s">
        <v>247</v>
      </c>
      <c r="J5" s="199" t="s">
        <v>217</v>
      </c>
    </row>
    <row r="6" spans="1:10" ht="12.65" customHeight="1">
      <c r="A6" s="135">
        <v>1</v>
      </c>
      <c r="B6" s="136">
        <v>25482.110115527579</v>
      </c>
      <c r="C6" s="137">
        <v>280128.34216773341</v>
      </c>
      <c r="D6" s="245">
        <v>4.5999999999999996</v>
      </c>
      <c r="E6" s="137">
        <v>12248.962599930233</v>
      </c>
      <c r="F6" s="137">
        <v>134641.01166293529</v>
      </c>
      <c r="G6" s="233">
        <v>12</v>
      </c>
      <c r="H6" s="136">
        <v>12389.067893629675</v>
      </c>
      <c r="I6" s="137">
        <v>136802.77149420016</v>
      </c>
      <c r="J6" s="233">
        <v>15.1</v>
      </c>
    </row>
    <row r="7" spans="1:10" ht="12.65" customHeight="1">
      <c r="A7" s="135">
        <v>2</v>
      </c>
      <c r="B7" s="136">
        <v>22955.769597565537</v>
      </c>
      <c r="C7" s="137">
        <v>252352.04416773343</v>
      </c>
      <c r="D7" s="245">
        <v>5.9</v>
      </c>
      <c r="E7" s="137">
        <v>10355.089474451863</v>
      </c>
      <c r="F7" s="137">
        <v>113822.10366293526</v>
      </c>
      <c r="G7" s="233">
        <v>14.6</v>
      </c>
      <c r="H7" s="136">
        <v>11292.395700570849</v>
      </c>
      <c r="I7" s="137">
        <v>124659.83149420019</v>
      </c>
      <c r="J7" s="233">
        <v>18</v>
      </c>
    </row>
    <row r="8" spans="1:10" ht="12.65" customHeight="1">
      <c r="A8" s="135">
        <v>3</v>
      </c>
      <c r="B8" s="136">
        <v>18532.814547414004</v>
      </c>
      <c r="C8" s="137">
        <v>203711.04716773346</v>
      </c>
      <c r="D8" s="245">
        <v>6.4</v>
      </c>
      <c r="E8" s="137">
        <v>9915.4943479594822</v>
      </c>
      <c r="F8" s="137">
        <v>108988.95166293527</v>
      </c>
      <c r="G8" s="233">
        <v>17.3</v>
      </c>
      <c r="H8" s="136">
        <v>10700.489441134512</v>
      </c>
      <c r="I8" s="137">
        <v>118104.95549420019</v>
      </c>
      <c r="J8" s="233">
        <v>14.7</v>
      </c>
    </row>
    <row r="9" spans="1:10" ht="12.65" customHeight="1">
      <c r="A9" s="135">
        <v>4</v>
      </c>
      <c r="B9" s="136">
        <v>17114.796506358343</v>
      </c>
      <c r="C9" s="137">
        <v>188121.72416773345</v>
      </c>
      <c r="D9" s="245">
        <v>9</v>
      </c>
      <c r="E9" s="137">
        <v>11207.839283864467</v>
      </c>
      <c r="F9" s="137">
        <v>123193.61366293527</v>
      </c>
      <c r="G9" s="233">
        <v>17.399999999999999</v>
      </c>
      <c r="H9" s="136">
        <v>9642.225475499099</v>
      </c>
      <c r="I9" s="137">
        <v>106395.51449420018</v>
      </c>
      <c r="J9" s="233">
        <v>17.600000000000001</v>
      </c>
    </row>
    <row r="10" spans="1:10" ht="12.65" customHeight="1">
      <c r="A10" s="135">
        <v>5</v>
      </c>
      <c r="B10" s="136">
        <v>13307.01136113975</v>
      </c>
      <c r="C10" s="137">
        <v>146263.95116773347</v>
      </c>
      <c r="D10" s="245">
        <v>14.4</v>
      </c>
      <c r="E10" s="137">
        <v>10920.972203515561</v>
      </c>
      <c r="F10" s="137">
        <v>120040.19066293527</v>
      </c>
      <c r="G10" s="233">
        <v>17.7</v>
      </c>
      <c r="H10" s="136">
        <v>10819.768004431829</v>
      </c>
      <c r="I10" s="137">
        <v>119438.49549420019</v>
      </c>
      <c r="J10" s="233">
        <v>13</v>
      </c>
    </row>
    <row r="11" spans="1:10" ht="12.65" customHeight="1">
      <c r="A11" s="135">
        <v>6</v>
      </c>
      <c r="B11" s="136">
        <v>16457.536687963093</v>
      </c>
      <c r="C11" s="137">
        <v>180895.17916773344</v>
      </c>
      <c r="D11" s="245">
        <v>7.8</v>
      </c>
      <c r="E11" s="137">
        <v>11120.935235719526</v>
      </c>
      <c r="F11" s="137">
        <v>122238.60566293525</v>
      </c>
      <c r="G11" s="233">
        <v>16</v>
      </c>
      <c r="H11" s="136">
        <v>7527.8555348230475</v>
      </c>
      <c r="I11" s="137">
        <v>83065.37349420019</v>
      </c>
      <c r="J11" s="233">
        <v>16.600000000000001</v>
      </c>
    </row>
    <row r="12" spans="1:10" ht="12.65" customHeight="1">
      <c r="A12" s="135">
        <v>7</v>
      </c>
      <c r="B12" s="136">
        <v>19457.45927136605</v>
      </c>
      <c r="C12" s="137">
        <v>213869.84416773348</v>
      </c>
      <c r="D12" s="245">
        <v>6.6</v>
      </c>
      <c r="E12" s="137">
        <v>11715.278305483705</v>
      </c>
      <c r="F12" s="137">
        <v>128766.83166293528</v>
      </c>
      <c r="G12" s="233">
        <v>12.6</v>
      </c>
      <c r="H12" s="136">
        <v>7839.2475816485803</v>
      </c>
      <c r="I12" s="137">
        <v>86500.348494200181</v>
      </c>
      <c r="J12" s="233">
        <v>17</v>
      </c>
    </row>
    <row r="13" spans="1:10" ht="12.65" customHeight="1">
      <c r="A13" s="135">
        <v>8</v>
      </c>
      <c r="B13" s="136">
        <v>20425.920097772712</v>
      </c>
      <c r="C13" s="137">
        <v>224514.62916773342</v>
      </c>
      <c r="D13" s="245">
        <v>5</v>
      </c>
      <c r="E13" s="137">
        <v>10503.397752211829</v>
      </c>
      <c r="F13" s="137">
        <v>115451.13166293528</v>
      </c>
      <c r="G13" s="233">
        <v>10.6</v>
      </c>
      <c r="H13" s="136">
        <v>10361.482774143511</v>
      </c>
      <c r="I13" s="137">
        <v>114370.69249420019</v>
      </c>
      <c r="J13" s="233">
        <v>19</v>
      </c>
    </row>
    <row r="14" spans="1:10" ht="12.65" customHeight="1">
      <c r="A14" s="135">
        <v>9</v>
      </c>
      <c r="B14" s="136">
        <v>21315.765226101696</v>
      </c>
      <c r="C14" s="137">
        <v>234295.21016773346</v>
      </c>
      <c r="D14" s="245">
        <v>4</v>
      </c>
      <c r="E14" s="137">
        <v>9851.0272889439657</v>
      </c>
      <c r="F14" s="137">
        <v>108283.62266293528</v>
      </c>
      <c r="G14" s="233">
        <v>11</v>
      </c>
      <c r="H14" s="136">
        <v>10465.597300093745</v>
      </c>
      <c r="I14" s="137">
        <v>115511.7284942002</v>
      </c>
      <c r="J14" s="233">
        <v>15.8</v>
      </c>
    </row>
    <row r="15" spans="1:10" ht="12.65" customHeight="1">
      <c r="A15" s="135">
        <v>10</v>
      </c>
      <c r="B15" s="136">
        <v>24712.283379759745</v>
      </c>
      <c r="C15" s="137">
        <v>271655.58016773348</v>
      </c>
      <c r="D15" s="245">
        <v>2.4</v>
      </c>
      <c r="E15" s="137">
        <v>9747.2406118577146</v>
      </c>
      <c r="F15" s="137">
        <v>107142.31766293527</v>
      </c>
      <c r="G15" s="233">
        <v>13.8</v>
      </c>
      <c r="H15" s="136">
        <v>11162.82261948365</v>
      </c>
      <c r="I15" s="137">
        <v>123212.80949420019</v>
      </c>
      <c r="J15" s="233">
        <v>11.9</v>
      </c>
    </row>
    <row r="16" spans="1:10" ht="12.65" customHeight="1">
      <c r="A16" s="135">
        <v>11</v>
      </c>
      <c r="B16" s="136">
        <v>19103.310281008045</v>
      </c>
      <c r="C16" s="137">
        <v>209980.58016773345</v>
      </c>
      <c r="D16" s="245">
        <v>4.8</v>
      </c>
      <c r="E16" s="137">
        <v>11799.472041363566</v>
      </c>
      <c r="F16" s="137">
        <v>129698.61166293528</v>
      </c>
      <c r="G16" s="233">
        <v>13.3</v>
      </c>
      <c r="H16" s="136">
        <v>11453.567859364863</v>
      </c>
      <c r="I16" s="137">
        <v>126415.49849420019</v>
      </c>
      <c r="J16" s="233">
        <v>11.2</v>
      </c>
    </row>
    <row r="17" spans="1:10" ht="12.65" customHeight="1">
      <c r="A17" s="135">
        <v>12</v>
      </c>
      <c r="B17" s="136">
        <v>20516.947005957813</v>
      </c>
      <c r="C17" s="137">
        <v>225534.75116773348</v>
      </c>
      <c r="D17" s="245">
        <v>7.3</v>
      </c>
      <c r="E17" s="137">
        <v>14637.441066868376</v>
      </c>
      <c r="F17" s="137">
        <v>160895.27766293532</v>
      </c>
      <c r="G17" s="233">
        <v>6.4</v>
      </c>
      <c r="H17" s="136">
        <v>10062.527964241972</v>
      </c>
      <c r="I17" s="137">
        <v>111031.54449420018</v>
      </c>
      <c r="J17" s="233">
        <v>13.4</v>
      </c>
    </row>
    <row r="18" spans="1:10" ht="12.65" customHeight="1">
      <c r="A18" s="135">
        <v>13</v>
      </c>
      <c r="B18" s="136">
        <v>21222.296833153625</v>
      </c>
      <c r="C18" s="137">
        <v>233295.66216773345</v>
      </c>
      <c r="D18" s="246">
        <v>10.6</v>
      </c>
      <c r="E18" s="137">
        <v>14975.701707299786</v>
      </c>
      <c r="F18" s="137">
        <v>164613.05766293532</v>
      </c>
      <c r="G18" s="234">
        <v>8.4</v>
      </c>
      <c r="H18" s="136">
        <v>8055.4684557052278</v>
      </c>
      <c r="I18" s="137">
        <v>88885.074494200191</v>
      </c>
      <c r="J18" s="234">
        <v>16.600000000000001</v>
      </c>
    </row>
    <row r="19" spans="1:10" ht="12.65" customHeight="1">
      <c r="A19" s="135">
        <v>14</v>
      </c>
      <c r="B19" s="136">
        <v>21826.418766667619</v>
      </c>
      <c r="C19" s="137">
        <v>239958.01316773344</v>
      </c>
      <c r="D19" s="246">
        <v>10.199999999999999</v>
      </c>
      <c r="E19" s="137">
        <v>14633.49928733759</v>
      </c>
      <c r="F19" s="137">
        <v>160850.63466293531</v>
      </c>
      <c r="G19" s="234">
        <v>10.1</v>
      </c>
      <c r="H19" s="136">
        <v>8734.3433650064599</v>
      </c>
      <c r="I19" s="137">
        <v>96375.968494200177</v>
      </c>
      <c r="J19" s="234">
        <v>13.5</v>
      </c>
    </row>
    <row r="20" spans="1:10" ht="12.65" customHeight="1">
      <c r="A20" s="135">
        <v>15</v>
      </c>
      <c r="B20" s="136">
        <v>19364.138793873495</v>
      </c>
      <c r="C20" s="137">
        <v>212868.65616773345</v>
      </c>
      <c r="D20" s="246">
        <v>10.6</v>
      </c>
      <c r="E20" s="137">
        <v>13911.860789443646</v>
      </c>
      <c r="F20" s="137">
        <v>152918.4396629353</v>
      </c>
      <c r="G20" s="234">
        <v>9.3000000000000007</v>
      </c>
      <c r="H20" s="136">
        <v>12195.673385955739</v>
      </c>
      <c r="I20" s="137">
        <v>134630.08549420018</v>
      </c>
      <c r="J20" s="234">
        <v>13.5</v>
      </c>
    </row>
    <row r="21" spans="1:10" ht="12.65" customHeight="1">
      <c r="A21" s="135">
        <v>16</v>
      </c>
      <c r="B21" s="136">
        <v>18555.763911887687</v>
      </c>
      <c r="C21" s="137">
        <v>203997.00916773346</v>
      </c>
      <c r="D21" s="246">
        <v>12.1</v>
      </c>
      <c r="E21" s="137">
        <v>12923.917535916116</v>
      </c>
      <c r="F21" s="137">
        <v>142062.59066293528</v>
      </c>
      <c r="G21" s="234">
        <v>8.8000000000000007</v>
      </c>
      <c r="H21" s="136">
        <v>12118.617402341612</v>
      </c>
      <c r="I21" s="137">
        <v>133804.17149420019</v>
      </c>
      <c r="J21" s="234">
        <v>16.7</v>
      </c>
    </row>
    <row r="22" spans="1:10" ht="12.65" customHeight="1">
      <c r="A22" s="135">
        <v>17</v>
      </c>
      <c r="B22" s="136">
        <v>16393.233761349085</v>
      </c>
      <c r="C22" s="137">
        <v>180209.94816773347</v>
      </c>
      <c r="D22" s="246">
        <v>11.6</v>
      </c>
      <c r="E22" s="137">
        <v>14679.482590779133</v>
      </c>
      <c r="F22" s="137">
        <v>161316.35466293528</v>
      </c>
      <c r="G22" s="234">
        <v>9.1</v>
      </c>
      <c r="H22" s="136">
        <v>11559.968814790533</v>
      </c>
      <c r="I22" s="137">
        <v>127638.2884942002</v>
      </c>
      <c r="J22" s="234">
        <v>19.3</v>
      </c>
    </row>
    <row r="23" spans="1:10" ht="12.65" customHeight="1">
      <c r="A23" s="135">
        <v>18</v>
      </c>
      <c r="B23" s="136">
        <v>12935.032280979802</v>
      </c>
      <c r="C23" s="235">
        <v>142186.77316773345</v>
      </c>
      <c r="D23" s="247">
        <v>12</v>
      </c>
      <c r="E23" s="137">
        <v>16165.104961541947</v>
      </c>
      <c r="F23" s="235">
        <v>177625.94866293526</v>
      </c>
      <c r="G23" s="236">
        <v>10.8</v>
      </c>
      <c r="H23" s="136">
        <v>11705.764283768225</v>
      </c>
      <c r="I23" s="235">
        <v>129245.06249420019</v>
      </c>
      <c r="J23" s="236">
        <v>21.6</v>
      </c>
    </row>
    <row r="24" spans="1:10" ht="12.65" customHeight="1">
      <c r="A24" s="135">
        <v>19</v>
      </c>
      <c r="B24" s="136">
        <v>14039.793314181368</v>
      </c>
      <c r="C24" s="235">
        <v>154319.01816773345</v>
      </c>
      <c r="D24" s="247">
        <v>9.8000000000000007</v>
      </c>
      <c r="E24" s="137">
        <v>13973.661168863953</v>
      </c>
      <c r="F24" s="235">
        <v>153560.62066293531</v>
      </c>
      <c r="G24" s="236">
        <v>13.1</v>
      </c>
      <c r="H24" s="136">
        <v>9955.0363728075718</v>
      </c>
      <c r="I24" s="235">
        <v>109903.62849420019</v>
      </c>
      <c r="J24" s="236">
        <v>24.6</v>
      </c>
    </row>
    <row r="25" spans="1:10" ht="12.65" customHeight="1">
      <c r="A25" s="135">
        <v>20</v>
      </c>
      <c r="B25" s="136">
        <v>19107.008962607626</v>
      </c>
      <c r="C25" s="137">
        <v>210026.26816773345</v>
      </c>
      <c r="D25" s="246">
        <v>6.4</v>
      </c>
      <c r="E25" s="137">
        <v>12644.63726314797</v>
      </c>
      <c r="F25" s="137">
        <v>138964.68566293528</v>
      </c>
      <c r="G25" s="234">
        <v>15</v>
      </c>
      <c r="H25" s="136">
        <v>8469.2917201664623</v>
      </c>
      <c r="I25" s="137">
        <v>93511.260494200178</v>
      </c>
      <c r="J25" s="234">
        <v>24.2</v>
      </c>
    </row>
    <row r="26" spans="1:10" ht="12.65" customHeight="1">
      <c r="A26" s="135">
        <v>21</v>
      </c>
      <c r="B26" s="136">
        <v>22502.639025601111</v>
      </c>
      <c r="C26" s="137">
        <v>247384.82616773347</v>
      </c>
      <c r="D26" s="246">
        <v>5.7</v>
      </c>
      <c r="E26" s="137">
        <v>12908.633862316179</v>
      </c>
      <c r="F26" s="137">
        <v>141846.63766293527</v>
      </c>
      <c r="G26" s="234">
        <v>14.4</v>
      </c>
      <c r="H26" s="136">
        <v>8779.8968234697604</v>
      </c>
      <c r="I26" s="137">
        <v>96943.478494200201</v>
      </c>
      <c r="J26" s="234">
        <v>23.3</v>
      </c>
    </row>
    <row r="27" spans="1:10" ht="12.65" customHeight="1">
      <c r="A27" s="135">
        <v>22</v>
      </c>
      <c r="B27" s="136">
        <v>19673.890052403847</v>
      </c>
      <c r="C27" s="137">
        <v>216272.91716773345</v>
      </c>
      <c r="D27" s="246">
        <v>7.3</v>
      </c>
      <c r="E27" s="137">
        <v>11872.249855386253</v>
      </c>
      <c r="F27" s="137">
        <v>130454.33766293527</v>
      </c>
      <c r="G27" s="234">
        <v>16.3</v>
      </c>
      <c r="H27" s="136">
        <v>11474.707941639246</v>
      </c>
      <c r="I27" s="137">
        <v>126704.17549420019</v>
      </c>
      <c r="J27" s="234">
        <v>22.7</v>
      </c>
    </row>
    <row r="28" spans="1:10" ht="12.65" customHeight="1">
      <c r="A28" s="135">
        <v>23</v>
      </c>
      <c r="B28" s="243">
        <v>16629.750188327325</v>
      </c>
      <c r="C28" s="237">
        <v>182787.72216773347</v>
      </c>
      <c r="D28" s="245">
        <v>10.7</v>
      </c>
      <c r="E28" s="237">
        <v>9015.9712324910124</v>
      </c>
      <c r="F28" s="237">
        <v>99077.664662935262</v>
      </c>
      <c r="G28" s="233">
        <v>18.399999999999999</v>
      </c>
      <c r="H28" s="243">
        <v>11654.258694664662</v>
      </c>
      <c r="I28" s="237">
        <v>128680.8644942002</v>
      </c>
      <c r="J28" s="233">
        <v>21.7</v>
      </c>
    </row>
    <row r="29" spans="1:10" ht="12.65" customHeight="1">
      <c r="A29" s="135">
        <v>24</v>
      </c>
      <c r="B29" s="244">
        <v>14915.556924000848</v>
      </c>
      <c r="C29" s="238">
        <v>163944.09316773346</v>
      </c>
      <c r="D29" s="245">
        <v>10.4</v>
      </c>
      <c r="E29" s="238">
        <v>8803.523246308443</v>
      </c>
      <c r="F29" s="238">
        <v>96744.60366293526</v>
      </c>
      <c r="G29" s="233">
        <v>21</v>
      </c>
      <c r="H29" s="244">
        <v>12038.200247043082</v>
      </c>
      <c r="I29" s="238">
        <v>132929.3414942002</v>
      </c>
      <c r="J29" s="233">
        <v>22.8</v>
      </c>
    </row>
    <row r="30" spans="1:10" ht="12.65" customHeight="1">
      <c r="A30" s="135">
        <v>25</v>
      </c>
      <c r="B30" s="136">
        <v>12109.408642149332</v>
      </c>
      <c r="C30" s="137">
        <v>133098.88616773344</v>
      </c>
      <c r="D30" s="246">
        <v>12.5</v>
      </c>
      <c r="E30" s="137">
        <v>10138.372580569436</v>
      </c>
      <c r="F30" s="137">
        <v>111415.71566293527</v>
      </c>
      <c r="G30" s="234">
        <v>19.899999999999999</v>
      </c>
      <c r="H30" s="136">
        <v>11388.133566601035</v>
      </c>
      <c r="I30" s="137">
        <v>125744.41749420018</v>
      </c>
      <c r="J30" s="234">
        <v>24.9</v>
      </c>
    </row>
    <row r="31" spans="1:10" ht="12.65" customHeight="1">
      <c r="A31" s="135">
        <v>26</v>
      </c>
      <c r="B31" s="136">
        <v>16170.385906475964</v>
      </c>
      <c r="C31" s="137">
        <v>177761.41016773347</v>
      </c>
      <c r="D31" s="246">
        <v>7.6</v>
      </c>
      <c r="E31" s="137">
        <v>10436.075903946165</v>
      </c>
      <c r="F31" s="137">
        <v>114682.04766293526</v>
      </c>
      <c r="G31" s="234">
        <v>20.8</v>
      </c>
      <c r="H31" s="136">
        <v>10391.372358272867</v>
      </c>
      <c r="I31" s="137">
        <v>114746.99949420019</v>
      </c>
      <c r="J31" s="234">
        <v>26.6</v>
      </c>
    </row>
    <row r="32" spans="1:10" ht="12.65" customHeight="1">
      <c r="A32" s="135">
        <v>27</v>
      </c>
      <c r="B32" s="136">
        <v>17374.546329539782</v>
      </c>
      <c r="C32" s="137">
        <v>190993.05116773347</v>
      </c>
      <c r="D32" s="246">
        <v>9.5</v>
      </c>
      <c r="E32" s="137">
        <v>10930.291604552807</v>
      </c>
      <c r="F32" s="137">
        <v>120105.33966293526</v>
      </c>
      <c r="G32" s="234">
        <v>19.399999999999999</v>
      </c>
      <c r="H32" s="136">
        <v>8234.224955419073</v>
      </c>
      <c r="I32" s="137">
        <v>90917.224494200185</v>
      </c>
      <c r="J32" s="234">
        <v>28</v>
      </c>
    </row>
    <row r="33" spans="1:15" ht="12.65" customHeight="1">
      <c r="A33" s="135">
        <v>28</v>
      </c>
      <c r="B33" s="136">
        <v>15583.569406406077</v>
      </c>
      <c r="C33" s="137">
        <v>171285.26316773344</v>
      </c>
      <c r="D33" s="246">
        <v>9.8000000000000007</v>
      </c>
      <c r="E33" s="137">
        <v>11947.574223727474</v>
      </c>
      <c r="F33" s="137">
        <v>131273.49266293528</v>
      </c>
      <c r="G33" s="234">
        <v>15</v>
      </c>
      <c r="H33" s="136">
        <v>8626.0074506911442</v>
      </c>
      <c r="I33" s="137">
        <v>95245.539494200188</v>
      </c>
      <c r="J33" s="234">
        <v>28.8</v>
      </c>
    </row>
    <row r="34" spans="1:15" ht="12.65" customHeight="1">
      <c r="A34" s="135">
        <v>29</v>
      </c>
      <c r="B34" s="136">
        <v>17736.327901018412</v>
      </c>
      <c r="C34" s="137">
        <v>194946.92216773346</v>
      </c>
      <c r="D34" s="246">
        <v>6.4</v>
      </c>
      <c r="E34" s="137">
        <v>10434.051112638606</v>
      </c>
      <c r="F34" s="137">
        <v>114658.98066293525</v>
      </c>
      <c r="G34" s="234">
        <v>16.8</v>
      </c>
      <c r="H34" s="136">
        <v>11253.507315775098</v>
      </c>
      <c r="I34" s="137">
        <v>124266.43349420019</v>
      </c>
      <c r="J34" s="234">
        <v>25</v>
      </c>
    </row>
    <row r="35" spans="1:15" ht="12.65" customHeight="1">
      <c r="A35" s="135">
        <v>30</v>
      </c>
      <c r="B35" s="136">
        <v>16554.63095602152</v>
      </c>
      <c r="C35" s="137">
        <v>181959.90016773349</v>
      </c>
      <c r="D35" s="246">
        <v>7.2</v>
      </c>
      <c r="E35" s="137">
        <v>9242.9700125830077</v>
      </c>
      <c r="F35" s="137">
        <v>101558.98666293528</v>
      </c>
      <c r="G35" s="234">
        <v>18.399999999999999</v>
      </c>
      <c r="H35" s="136">
        <v>12436.529846760002</v>
      </c>
      <c r="I35" s="137">
        <v>137358.97349420018</v>
      </c>
      <c r="J35" s="234">
        <v>24</v>
      </c>
    </row>
    <row r="36" spans="1:15" ht="12.65" customHeight="1">
      <c r="A36" s="140">
        <v>31</v>
      </c>
      <c r="B36" s="141"/>
      <c r="C36" s="142"/>
      <c r="D36" s="248"/>
      <c r="E36" s="142">
        <v>9603.3366540151674</v>
      </c>
      <c r="F36" s="142">
        <v>105517.76066293525</v>
      </c>
      <c r="G36" s="240">
        <v>17.8</v>
      </c>
      <c r="H36" s="141"/>
      <c r="I36" s="142"/>
      <c r="J36" s="240"/>
    </row>
    <row r="37" spans="1:15" ht="12.65" customHeight="1">
      <c r="A37" s="241" t="s">
        <v>0</v>
      </c>
      <c r="B37" s="150">
        <f>SUM(B6:B36)</f>
        <v>552076.11603457888</v>
      </c>
      <c r="C37" s="151">
        <f>SUM(C6:C36)</f>
        <v>6068619.2230320023</v>
      </c>
      <c r="D37" s="249">
        <f>AVERAGE(D6:D36)</f>
        <v>8.2866666666666671</v>
      </c>
      <c r="E37" s="151">
        <f>SUM(E6:E36)</f>
        <v>363264.065805035</v>
      </c>
      <c r="F37" s="151">
        <f>SUM(F6:F36)</f>
        <v>3992410.169550993</v>
      </c>
      <c r="G37" s="242">
        <f>AVERAGE(G6:G36)</f>
        <v>14.370967741935484</v>
      </c>
      <c r="H37" s="150">
        <f>SUM(H6:H36)</f>
        <v>312788.05114994309</v>
      </c>
      <c r="I37" s="151">
        <f>SUM(I6:I36)</f>
        <v>3453040.5518260053</v>
      </c>
      <c r="J37" s="242">
        <f>AVERAGE(J6:J36)</f>
        <v>19.37</v>
      </c>
      <c r="M37" s="35"/>
      <c r="N37" s="35"/>
      <c r="O37" s="68"/>
    </row>
    <row r="38" spans="1:15" ht="13" customHeight="1">
      <c r="A38" s="135" t="s">
        <v>172</v>
      </c>
      <c r="B38" s="136">
        <f>MAX(B6:B36)</f>
        <v>25482.110115527579</v>
      </c>
      <c r="C38" s="137">
        <f>MAX(C6:C36)</f>
        <v>280128.34216773341</v>
      </c>
      <c r="D38" s="246">
        <f>VLOOKUP(B38,$B$6:$D$36,3,FALSE)</f>
        <v>4.5999999999999996</v>
      </c>
      <c r="E38" s="137">
        <f>MAX(E6:E36)</f>
        <v>16165.104961541947</v>
      </c>
      <c r="F38" s="137">
        <f>MAX(F6:F36)</f>
        <v>177625.94866293526</v>
      </c>
      <c r="G38" s="234">
        <f>VLOOKUP(E38,$E$6:$G$36,3,FALSE)</f>
        <v>10.8</v>
      </c>
      <c r="H38" s="136">
        <f>MAX(H6:H36)</f>
        <v>12436.529846760002</v>
      </c>
      <c r="I38" s="137">
        <f>MAX(I6:I36)</f>
        <v>137358.97349420018</v>
      </c>
      <c r="J38" s="234">
        <f>VLOOKUP(H38,$H$6:$J$36,3,FALSE)</f>
        <v>24</v>
      </c>
    </row>
    <row r="39" spans="1:15" ht="13" customHeight="1">
      <c r="A39" s="135" t="s">
        <v>173</v>
      </c>
      <c r="B39" s="136">
        <f>MIN(B6:B36)</f>
        <v>12109.408642149332</v>
      </c>
      <c r="C39" s="137">
        <f>MIN(C6:C36)</f>
        <v>133098.88616773344</v>
      </c>
      <c r="D39" s="246">
        <f>VLOOKUP(B39,$B$6:$D$36,3,FALSE)</f>
        <v>12.5</v>
      </c>
      <c r="E39" s="137">
        <f>MIN(E6:E36)</f>
        <v>8803.523246308443</v>
      </c>
      <c r="F39" s="137">
        <f>MIN(F6:F36)</f>
        <v>96744.60366293526</v>
      </c>
      <c r="G39" s="234">
        <f>VLOOKUP(E39,$E$6:$G$36,3,FALSE)</f>
        <v>21</v>
      </c>
      <c r="H39" s="136">
        <f>MIN(H6:H36)</f>
        <v>7527.8555348230475</v>
      </c>
      <c r="I39" s="137">
        <f>MIN(I6:I36)</f>
        <v>83065.37349420019</v>
      </c>
      <c r="J39" s="234">
        <f>VLOOKUP(H39,$H$6:$J$36,3,FALSE)</f>
        <v>16.600000000000001</v>
      </c>
    </row>
    <row r="40" spans="1:15" ht="13" customHeight="1">
      <c r="A40" s="140" t="s">
        <v>174</v>
      </c>
      <c r="B40" s="141">
        <f t="shared" ref="B40:J40" si="0">AVERAGE(B6:B36)</f>
        <v>18402.537201152631</v>
      </c>
      <c r="C40" s="142">
        <f t="shared" si="0"/>
        <v>202287.30743440008</v>
      </c>
      <c r="D40" s="248">
        <f t="shared" si="0"/>
        <v>8.2866666666666671</v>
      </c>
      <c r="E40" s="142">
        <f t="shared" si="0"/>
        <v>11718.195671130161</v>
      </c>
      <c r="F40" s="142">
        <f>AVERAGE(F6:F36)</f>
        <v>128787.42482422559</v>
      </c>
      <c r="G40" s="240">
        <f>AVERAGE(G6:G36)</f>
        <v>14.370967741935484</v>
      </c>
      <c r="H40" s="141">
        <f>AVERAGE(H6:H36)</f>
        <v>10426.26837166477</v>
      </c>
      <c r="I40" s="142">
        <f t="shared" si="0"/>
        <v>115101.35172753352</v>
      </c>
      <c r="J40" s="240">
        <f t="shared" si="0"/>
        <v>19.37</v>
      </c>
    </row>
    <row r="41" spans="1:15" ht="15" customHeight="1">
      <c r="A41" s="37"/>
      <c r="B41" s="453" t="str">
        <f>B3</f>
        <v>Duben</v>
      </c>
      <c r="C41" s="454"/>
      <c r="D41" s="455"/>
      <c r="E41" s="453" t="str">
        <f>E3</f>
        <v>Květen</v>
      </c>
      <c r="F41" s="454"/>
      <c r="G41" s="455"/>
      <c r="H41" s="453" t="str">
        <f>H3</f>
        <v>Červen</v>
      </c>
      <c r="I41" s="454"/>
      <c r="J41" s="454"/>
    </row>
    <row r="42" spans="1:15" ht="15" customHeight="1">
      <c r="A42" s="37"/>
      <c r="B42" s="265" t="s">
        <v>254</v>
      </c>
      <c r="C42" s="70"/>
      <c r="D42" s="263"/>
      <c r="E42" s="265" t="s">
        <v>254</v>
      </c>
      <c r="F42" s="70"/>
      <c r="G42" s="70"/>
      <c r="H42" s="265" t="s">
        <v>254</v>
      </c>
      <c r="I42" s="70"/>
      <c r="J42" s="70"/>
    </row>
    <row r="43" spans="1:15" ht="21" customHeight="1">
      <c r="A43" s="37"/>
      <c r="B43" s="260"/>
      <c r="C43" s="70"/>
      <c r="D43" s="263"/>
      <c r="E43" s="70"/>
      <c r="F43" s="70"/>
      <c r="G43" s="70"/>
      <c r="H43" s="260"/>
      <c r="I43" s="70"/>
      <c r="J43" s="70"/>
    </row>
    <row r="44" spans="1:15" ht="21" customHeight="1">
      <c r="B44" s="260"/>
      <c r="C44" s="70"/>
      <c r="D44" s="263"/>
      <c r="E44" s="70"/>
      <c r="F44" s="70"/>
      <c r="G44" s="70"/>
      <c r="H44" s="260"/>
      <c r="I44" s="70"/>
      <c r="J44" s="70"/>
    </row>
    <row r="45" spans="1:15" ht="21" customHeight="1">
      <c r="B45" s="261" t="s">
        <v>252</v>
      </c>
      <c r="C45" s="72">
        <f>B38</f>
        <v>25482.110115527579</v>
      </c>
      <c r="D45" s="263"/>
      <c r="E45" s="71" t="s">
        <v>252</v>
      </c>
      <c r="F45" s="72">
        <f>E38</f>
        <v>16165.104961541947</v>
      </c>
      <c r="G45" s="70"/>
      <c r="H45" s="261" t="s">
        <v>252</v>
      </c>
      <c r="I45" s="72">
        <f>H38</f>
        <v>12436.529846760002</v>
      </c>
      <c r="J45" s="70"/>
    </row>
    <row r="46" spans="1:15" ht="21" customHeight="1">
      <c r="B46" s="262" t="s">
        <v>253</v>
      </c>
      <c r="C46" s="72">
        <f t="shared" ref="C46:C47" si="1">B39</f>
        <v>12109.408642149332</v>
      </c>
      <c r="D46" s="263"/>
      <c r="E46" s="73" t="s">
        <v>253</v>
      </c>
      <c r="F46" s="72">
        <f t="shared" ref="F46:F47" si="2">E39</f>
        <v>8803.523246308443</v>
      </c>
      <c r="G46" s="70"/>
      <c r="H46" s="262" t="s">
        <v>253</v>
      </c>
      <c r="I46" s="72">
        <f t="shared" ref="I46:I47" si="3">H39</f>
        <v>7527.8555348230475</v>
      </c>
      <c r="J46" s="70"/>
    </row>
    <row r="47" spans="1:15" ht="21" customHeight="1">
      <c r="B47" s="262" t="s">
        <v>61</v>
      </c>
      <c r="C47" s="72">
        <f t="shared" si="1"/>
        <v>18402.537201152631</v>
      </c>
      <c r="D47" s="263"/>
      <c r="E47" s="73" t="s">
        <v>61</v>
      </c>
      <c r="F47" s="72">
        <f t="shared" si="2"/>
        <v>11718.195671130161</v>
      </c>
      <c r="G47" s="70"/>
      <c r="H47" s="262" t="s">
        <v>61</v>
      </c>
      <c r="I47" s="72">
        <f t="shared" si="3"/>
        <v>10426.26837166477</v>
      </c>
      <c r="J47" s="70"/>
    </row>
    <row r="48" spans="1:15" ht="21" customHeight="1">
      <c r="B48" s="260"/>
      <c r="C48" s="70"/>
      <c r="D48" s="263"/>
      <c r="E48" s="70"/>
      <c r="F48" s="70"/>
      <c r="G48" s="70"/>
      <c r="H48" s="260"/>
      <c r="I48" s="70"/>
      <c r="J48" s="70"/>
    </row>
    <row r="49" spans="1:10" ht="21" customHeight="1">
      <c r="B49" s="260"/>
      <c r="C49" s="70"/>
      <c r="D49" s="263"/>
      <c r="E49" s="70"/>
      <c r="F49" s="70"/>
      <c r="G49" s="70"/>
      <c r="H49" s="260"/>
      <c r="I49" s="70"/>
      <c r="J49" s="70"/>
    </row>
    <row r="50" spans="1:10" ht="21" customHeight="1">
      <c r="B50" s="260"/>
      <c r="C50" s="70"/>
      <c r="D50" s="263"/>
      <c r="E50" s="70"/>
      <c r="F50" s="70"/>
      <c r="G50" s="70"/>
      <c r="H50" s="260"/>
      <c r="I50" s="70"/>
      <c r="J50" s="70"/>
    </row>
    <row r="51" spans="1:10" ht="21" customHeight="1">
      <c r="B51" s="352"/>
      <c r="D51" s="353"/>
      <c r="H51" s="352"/>
    </row>
    <row r="52" spans="1:10" ht="12.75" customHeight="1">
      <c r="A52" s="264"/>
      <c r="B52" s="254"/>
      <c r="C52" s="254"/>
      <c r="D52" s="264"/>
      <c r="E52" s="254"/>
      <c r="F52" s="254"/>
      <c r="G52" s="264"/>
      <c r="H52" s="254"/>
      <c r="I52" s="254"/>
      <c r="J52" s="254"/>
    </row>
    <row r="53" spans="1:10" ht="13" customHeight="1">
      <c r="A53" s="351" t="s">
        <v>175</v>
      </c>
      <c r="B53" s="256">
        <v>964.93086968611624</v>
      </c>
      <c r="C53" s="257">
        <v>10606.867159432379</v>
      </c>
      <c r="D53" s="388" t="s">
        <v>199</v>
      </c>
      <c r="E53" s="257">
        <v>533.49862235569765</v>
      </c>
      <c r="F53" s="257">
        <v>5863.3526567350636</v>
      </c>
      <c r="G53" s="391" t="s">
        <v>199</v>
      </c>
      <c r="H53" s="256">
        <v>59.264569698051183</v>
      </c>
      <c r="I53" s="257">
        <v>654.25441189819787</v>
      </c>
      <c r="J53" s="391" t="s">
        <v>199</v>
      </c>
    </row>
    <row r="54" spans="1:10" ht="13" customHeight="1">
      <c r="A54" s="252" t="s">
        <v>176</v>
      </c>
      <c r="B54" s="258">
        <v>24882.390076465665</v>
      </c>
      <c r="C54" s="74">
        <v>273516.1807354159</v>
      </c>
      <c r="D54" s="389">
        <v>0</v>
      </c>
      <c r="E54" s="74" t="s">
        <v>323</v>
      </c>
      <c r="F54" s="74" t="s">
        <v>323</v>
      </c>
      <c r="G54" s="392">
        <v>0</v>
      </c>
      <c r="H54" s="258" t="s">
        <v>323</v>
      </c>
      <c r="I54" s="74" t="s">
        <v>323</v>
      </c>
      <c r="J54" s="392">
        <v>0</v>
      </c>
    </row>
    <row r="55" spans="1:10" ht="13" customHeight="1">
      <c r="A55" s="253" t="s">
        <v>177</v>
      </c>
      <c r="B55" s="259">
        <v>36461.560512699056</v>
      </c>
      <c r="C55" s="255">
        <v>400798.58664860443</v>
      </c>
      <c r="D55" s="390">
        <v>-12</v>
      </c>
      <c r="E55" s="255" t="s">
        <v>323</v>
      </c>
      <c r="F55" s="255" t="s">
        <v>323</v>
      </c>
      <c r="G55" s="393">
        <v>-12</v>
      </c>
      <c r="H55" s="259" t="s">
        <v>323</v>
      </c>
      <c r="I55" s="255" t="s">
        <v>323</v>
      </c>
      <c r="J55" s="393">
        <v>-12</v>
      </c>
    </row>
  </sheetData>
  <mergeCells count="10">
    <mergeCell ref="B41:D41"/>
    <mergeCell ref="E41:G41"/>
    <mergeCell ref="H41:J41"/>
    <mergeCell ref="A1:J1"/>
    <mergeCell ref="E3:G3"/>
    <mergeCell ref="H3:J3"/>
    <mergeCell ref="B3:D3"/>
    <mergeCell ref="B4:C4"/>
    <mergeCell ref="E4:F4"/>
    <mergeCell ref="H4:I4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D37:D39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3"/>
  <dimension ref="A1:U93"/>
  <sheetViews>
    <sheetView showGridLines="0" topLeftCell="A43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2" width="9.1796875" style="75"/>
    <col min="13" max="13" width="9.1796875" style="402"/>
    <col min="14" max="14" width="11.1796875" style="402" customWidth="1"/>
    <col min="15" max="19" width="9.1796875" style="402"/>
    <col min="20" max="21" width="9.1796875" style="75"/>
    <col min="22" max="16384" width="9.1796875" style="67"/>
  </cols>
  <sheetData>
    <row r="1" spans="1:21" ht="20">
      <c r="A1" s="47" t="s">
        <v>274</v>
      </c>
    </row>
    <row r="2" spans="1:21" s="76" customFormat="1" ht="18">
      <c r="A2" s="456" t="s">
        <v>282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75"/>
      <c r="M2" s="402"/>
      <c r="N2" s="402"/>
      <c r="O2" s="402"/>
      <c r="P2" s="402"/>
      <c r="Q2" s="402"/>
      <c r="R2" s="402"/>
      <c r="S2" s="402"/>
      <c r="T2" s="75"/>
      <c r="U2" s="75"/>
    </row>
    <row r="3" spans="1:21" ht="6" customHeight="1">
      <c r="A3" s="471"/>
      <c r="B3" s="471"/>
      <c r="C3" s="471"/>
      <c r="D3" s="282"/>
      <c r="E3" s="282"/>
      <c r="F3" s="283"/>
      <c r="G3" s="284"/>
      <c r="H3" s="284"/>
      <c r="I3" s="284"/>
      <c r="J3" s="254"/>
      <c r="K3" s="254"/>
    </row>
    <row r="4" spans="1:21" ht="15" customHeight="1">
      <c r="A4" s="482" t="s">
        <v>2</v>
      </c>
      <c r="B4" s="482"/>
      <c r="C4" s="482"/>
      <c r="D4" s="476">
        <f>'3.1'!A4</f>
        <v>2026</v>
      </c>
      <c r="E4" s="477"/>
      <c r="F4" s="477"/>
      <c r="G4" s="477"/>
      <c r="H4" s="342"/>
      <c r="I4" s="476">
        <f>D4-1</f>
        <v>2025</v>
      </c>
      <c r="J4" s="477"/>
      <c r="K4" s="477"/>
    </row>
    <row r="5" spans="1:21" ht="50.15" customHeight="1">
      <c r="A5" s="289"/>
      <c r="B5" s="289"/>
      <c r="C5" s="289"/>
      <c r="D5" s="478"/>
      <c r="E5" s="479"/>
      <c r="F5" s="479"/>
      <c r="G5" s="479"/>
      <c r="H5" s="155"/>
      <c r="I5" s="478"/>
      <c r="J5" s="479"/>
      <c r="K5" s="479"/>
    </row>
    <row r="6" spans="1:21" ht="25" customHeight="1">
      <c r="A6" s="482" t="s">
        <v>154</v>
      </c>
      <c r="B6" s="482"/>
      <c r="C6" s="482" t="s">
        <v>179</v>
      </c>
      <c r="D6" s="480" t="s">
        <v>155</v>
      </c>
      <c r="E6" s="474" t="s">
        <v>59</v>
      </c>
      <c r="F6" s="474"/>
      <c r="G6" s="475" t="s">
        <v>32</v>
      </c>
      <c r="H6" s="475" t="s">
        <v>255</v>
      </c>
      <c r="I6" s="472" t="s">
        <v>59</v>
      </c>
      <c r="J6" s="473"/>
      <c r="K6" s="475" t="s">
        <v>32</v>
      </c>
    </row>
    <row r="7" spans="1:21" ht="22.5" customHeight="1">
      <c r="A7" s="483"/>
      <c r="B7" s="483"/>
      <c r="C7" s="483"/>
      <c r="D7" s="481"/>
      <c r="E7" s="199" t="s">
        <v>246</v>
      </c>
      <c r="F7" s="199" t="s">
        <v>247</v>
      </c>
      <c r="G7" s="461"/>
      <c r="H7" s="461"/>
      <c r="I7" s="201" t="s">
        <v>246</v>
      </c>
      <c r="J7" s="199" t="s">
        <v>247</v>
      </c>
      <c r="K7" s="461"/>
    </row>
    <row r="8" spans="1:21" ht="13" customHeight="1">
      <c r="A8" s="466" t="str">
        <f>'3.1'!D5</f>
        <v>Duben</v>
      </c>
      <c r="B8" s="466"/>
      <c r="C8" s="145" t="s">
        <v>4</v>
      </c>
      <c r="D8" s="279">
        <v>1499</v>
      </c>
      <c r="E8" s="275">
        <v>262638.55302300001</v>
      </c>
      <c r="F8" s="275">
        <v>2886909.7456770008</v>
      </c>
      <c r="G8" s="276">
        <f t="shared" ref="G8:G13" si="0">E8/$E$14</f>
        <v>0.47572888120838358</v>
      </c>
      <c r="H8" s="276">
        <f>(E8-I8)/I8</f>
        <v>-8.4964200487381899E-3</v>
      </c>
      <c r="I8" s="279">
        <v>264889.16261493502</v>
      </c>
      <c r="J8" s="275">
        <v>2901646.3966589998</v>
      </c>
      <c r="K8" s="276">
        <f>I8/$I$14</f>
        <v>0.5267252318119332</v>
      </c>
      <c r="M8" s="387">
        <f>D8-'5.2'!D7-'5.3'!D7-'5.4'!D7-'5.5'!D7</f>
        <v>0</v>
      </c>
      <c r="N8" s="387">
        <f>E8-'5.2'!E7-'5.3'!E7-'5.4'!E7-'5.5'!E7</f>
        <v>0</v>
      </c>
      <c r="O8" s="387">
        <f>F8-'5.2'!F7-'5.3'!F7-'5.4'!F7-'5.5'!F7</f>
        <v>0</v>
      </c>
      <c r="P8" s="387"/>
      <c r="Q8" s="387"/>
      <c r="R8" s="387">
        <f>I8-'5.2'!I7-'5.3'!I7-'5.4'!I7-'5.5'!I7</f>
        <v>0</v>
      </c>
      <c r="S8" s="387">
        <f>J8-'5.2'!J7-'5.3'!J7-'5.4'!J7-'5.5'!J7</f>
        <v>0</v>
      </c>
      <c r="T8" s="346"/>
      <c r="U8" s="346"/>
    </row>
    <row r="9" spans="1:21" ht="13" customHeight="1">
      <c r="A9" s="467"/>
      <c r="B9" s="467"/>
      <c r="C9" s="135" t="s">
        <v>5</v>
      </c>
      <c r="D9" s="280">
        <v>5407</v>
      </c>
      <c r="E9" s="113">
        <v>50642.633883999988</v>
      </c>
      <c r="F9" s="113">
        <v>556758.52266200003</v>
      </c>
      <c r="G9" s="274">
        <f t="shared" si="0"/>
        <v>9.1731253015893938E-2</v>
      </c>
      <c r="H9" s="274">
        <f t="shared" ref="H9:H12" si="1">(E9-I9)/I9</f>
        <v>0.15419766814927277</v>
      </c>
      <c r="I9" s="280">
        <v>43876.915784455006</v>
      </c>
      <c r="J9" s="113">
        <v>480733.602992</v>
      </c>
      <c r="K9" s="274">
        <f t="shared" ref="K9:K13" si="2">I9/$I$14</f>
        <v>8.7248109396441897E-2</v>
      </c>
      <c r="L9" s="80"/>
      <c r="M9" s="387">
        <f>D9-'5.2'!D8-'5.3'!D8-'5.4'!D8-'5.5'!D8</f>
        <v>0</v>
      </c>
      <c r="N9" s="387">
        <f>E9-'5.2'!E8-'5.3'!E8-'5.4'!E8-'5.5'!E8</f>
        <v>-2.8634872251132037E-12</v>
      </c>
      <c r="O9" s="387">
        <f>F9-'5.2'!F8-'5.3'!F8-'5.4'!F8-'5.5'!F8</f>
        <v>3.8824055081931874E-11</v>
      </c>
      <c r="P9" s="387"/>
      <c r="Q9" s="387"/>
      <c r="R9" s="387">
        <f>I9-'5.2'!I8-'5.3'!I8-'5.4'!I8-'5.5'!I8</f>
        <v>6.6435745793569367E-12</v>
      </c>
      <c r="S9" s="387">
        <f>J9-'5.2'!J8-'5.3'!J8-'5.4'!J8-'5.5'!J8</f>
        <v>-1.7223555914824829E-11</v>
      </c>
      <c r="T9" s="346"/>
      <c r="U9" s="346"/>
    </row>
    <row r="10" spans="1:21" ht="13" customHeight="1">
      <c r="A10" s="467"/>
      <c r="B10" s="467"/>
      <c r="C10" s="135" t="s">
        <v>6</v>
      </c>
      <c r="D10" s="280">
        <v>200546</v>
      </c>
      <c r="E10" s="113">
        <v>80109.52354899999</v>
      </c>
      <c r="F10" s="113">
        <v>880616.77479700011</v>
      </c>
      <c r="G10" s="274">
        <f t="shared" si="0"/>
        <v>0.14510593960196311</v>
      </c>
      <c r="H10" s="274">
        <f t="shared" si="1"/>
        <v>0.26188396239392064</v>
      </c>
      <c r="I10" s="280">
        <v>63484.065045904994</v>
      </c>
      <c r="J10" s="113">
        <v>695508.11987560207</v>
      </c>
      <c r="K10" s="274">
        <f t="shared" si="2"/>
        <v>0.12623641732854651</v>
      </c>
      <c r="L10" s="80"/>
      <c r="M10" s="387">
        <f>D10-'5.2'!D9-'5.3'!D9-'5.4'!D9-'5.5'!D9</f>
        <v>0</v>
      </c>
      <c r="N10" s="387">
        <f>E10-'5.2'!E9-'5.3'!E9-'5.4'!E9-'5.5'!E9</f>
        <v>-1.2789769243681803E-12</v>
      </c>
      <c r="O10" s="387">
        <f>F10-'5.2'!F9-'5.3'!F9-'5.4'!F9-'5.5'!F9</f>
        <v>5.2295945351943374E-12</v>
      </c>
      <c r="P10" s="387"/>
      <c r="Q10" s="387"/>
      <c r="R10" s="387">
        <f>I10-'5.2'!I9-'5.3'!I9-'5.4'!I9-'5.5'!I9</f>
        <v>-8.5265128291212022E-13</v>
      </c>
      <c r="S10" s="387">
        <f>J10-'5.2'!J9-'5.3'!J9-'5.4'!J9-'5.5'!J9</f>
        <v>5.5024429457262158E-11</v>
      </c>
      <c r="T10" s="346"/>
      <c r="U10" s="346"/>
    </row>
    <row r="11" spans="1:21" ht="13" customHeight="1">
      <c r="A11" s="467"/>
      <c r="B11" s="467"/>
      <c r="C11" s="135" t="s">
        <v>7</v>
      </c>
      <c r="D11" s="280">
        <v>2484536</v>
      </c>
      <c r="E11" s="113">
        <v>142613.23254300005</v>
      </c>
      <c r="F11" s="113">
        <v>1567667.378726</v>
      </c>
      <c r="G11" s="274">
        <f t="shared" si="0"/>
        <v>0.25832168500125358</v>
      </c>
      <c r="H11" s="274">
        <f t="shared" si="1"/>
        <v>0.21426385689912622</v>
      </c>
      <c r="I11" s="280">
        <v>117448.305599075</v>
      </c>
      <c r="J11" s="113">
        <v>1286786.1316403931</v>
      </c>
      <c r="K11" s="274">
        <f t="shared" si="2"/>
        <v>0.23354291048335848</v>
      </c>
      <c r="L11" s="80"/>
      <c r="M11" s="387">
        <f>D11-'5.2'!D10-'5.3'!D10-'5.4'!D10-'5.5'!D10</f>
        <v>0</v>
      </c>
      <c r="N11" s="387">
        <f>E11-'5.2'!E10-'5.3'!E10-'5.4'!E10-'5.5'!E10</f>
        <v>3.4124231218513046E-11</v>
      </c>
      <c r="O11" s="387">
        <f>F11-'5.2'!F10-'5.3'!F10-'5.4'!F10-'5.5'!F10</f>
        <v>3.2712499375975312E-11</v>
      </c>
      <c r="P11" s="387"/>
      <c r="Q11" s="387"/>
      <c r="R11" s="387">
        <f>I11-'5.2'!I10-'5.3'!I10-'5.4'!I10-'5.5'!I10</f>
        <v>2.4228397066394791E-12</v>
      </c>
      <c r="S11" s="387">
        <f>J11-'5.2'!J10-'5.3'!J10-'5.4'!J10-'5.5'!J10</f>
        <v>-1.8742341012512043E-11</v>
      </c>
      <c r="T11" s="346"/>
      <c r="U11" s="346"/>
    </row>
    <row r="12" spans="1:21" ht="13" customHeight="1">
      <c r="A12" s="467"/>
      <c r="B12" s="467"/>
      <c r="C12" s="135" t="s">
        <v>89</v>
      </c>
      <c r="D12" s="280">
        <v>280</v>
      </c>
      <c r="E12" s="113">
        <v>7231.6929999999993</v>
      </c>
      <c r="F12" s="113">
        <v>79475.374679999994</v>
      </c>
      <c r="G12" s="274">
        <f t="shared" si="0"/>
        <v>1.3099086864947887E-2</v>
      </c>
      <c r="H12" s="274">
        <f t="shared" si="1"/>
        <v>-1.8803445669011515E-2</v>
      </c>
      <c r="I12" s="280">
        <v>7370.2796530210007</v>
      </c>
      <c r="J12" s="113">
        <v>80724.737856999986</v>
      </c>
      <c r="K12" s="274">
        <f t="shared" si="2"/>
        <v>1.4655609993375319E-2</v>
      </c>
      <c r="L12" s="80"/>
      <c r="M12" s="387">
        <f>D12-'5.2'!D11-'5.3'!D11-'5.4'!D11-'5.5'!D11</f>
        <v>0</v>
      </c>
      <c r="N12" s="387">
        <f>E12-'5.2'!E11-'5.3'!E11-'5.4'!E11-'5.5'!E11</f>
        <v>-7.673861546209082E-13</v>
      </c>
      <c r="O12" s="387">
        <f>F12-'5.2'!F11-'5.3'!F11-'5.4'!F11-'5.5'!F11</f>
        <v>-4.6611603465862572E-12</v>
      </c>
      <c r="P12" s="387"/>
      <c r="Q12" s="387"/>
      <c r="R12" s="387">
        <f>I12-'5.2'!I11-'5.3'!I11-'5.4'!I11-'5.5'!I11</f>
        <v>1.1439738045737613E-12</v>
      </c>
      <c r="S12" s="387">
        <f>J12-'5.2'!J11-'5.3'!J11-'5.4'!J11-'5.5'!J11</f>
        <v>-6.7075234255753458E-12</v>
      </c>
      <c r="T12" s="346"/>
      <c r="U12" s="346"/>
    </row>
    <row r="13" spans="1:21" ht="13" customHeight="1">
      <c r="A13" s="467"/>
      <c r="B13" s="467"/>
      <c r="C13" s="135" t="s">
        <v>90</v>
      </c>
      <c r="D13" s="280"/>
      <c r="E13" s="113">
        <v>8840.4800355789994</v>
      </c>
      <c r="F13" s="113">
        <v>97191.426489999983</v>
      </c>
      <c r="G13" s="274">
        <f t="shared" si="0"/>
        <v>1.6013154307557984E-2</v>
      </c>
      <c r="H13" s="274">
        <f>(E13-I13)/I13</f>
        <v>0.51651901865443572</v>
      </c>
      <c r="I13" s="280">
        <v>5829.4554350019998</v>
      </c>
      <c r="J13" s="113">
        <v>63918.730587999984</v>
      </c>
      <c r="K13" s="274">
        <f t="shared" si="2"/>
        <v>1.1591720986344497E-2</v>
      </c>
      <c r="L13" s="80"/>
      <c r="M13" s="387">
        <f>D13-'5.2'!D12-'5.3'!D12-'5.4'!D12-'5.5'!D12</f>
        <v>0</v>
      </c>
      <c r="N13" s="387">
        <f>E13-'5.2'!E12-'5.3'!E12-'5.4'!E12-'5.5'!E12</f>
        <v>-1.8758328224066645E-12</v>
      </c>
      <c r="O13" s="387">
        <f>F13-'5.2'!F12-'5.3'!F12-'5.4'!F12-'5.5'!F12</f>
        <v>-8.6401996668428183E-12</v>
      </c>
      <c r="P13" s="387"/>
      <c r="Q13" s="387"/>
      <c r="R13" s="387">
        <f>I13-'5.2'!I12-'5.3'!I12-'5.4'!I12-'5.5'!I12</f>
        <v>-4.2632564145606011E-13</v>
      </c>
      <c r="S13" s="387">
        <f>J13-'5.2'!J12-'5.3'!J12-'5.4'!J12-'5.5'!J12</f>
        <v>3.637978807091713E-12</v>
      </c>
      <c r="T13" s="346"/>
      <c r="U13" s="346"/>
    </row>
    <row r="14" spans="1:21" ht="13" customHeight="1">
      <c r="A14" s="468"/>
      <c r="B14" s="468"/>
      <c r="C14" s="285" t="s">
        <v>0</v>
      </c>
      <c r="D14" s="288">
        <v>2692268</v>
      </c>
      <c r="E14" s="286">
        <v>552076.116034579</v>
      </c>
      <c r="F14" s="286">
        <v>6068619.2230320014</v>
      </c>
      <c r="G14" s="287">
        <f>SUM(G8:G13)</f>
        <v>1</v>
      </c>
      <c r="H14" s="287">
        <f>(E14-I14)/I14</f>
        <v>9.7789042501770826E-2</v>
      </c>
      <c r="I14" s="288">
        <v>502898.18413239304</v>
      </c>
      <c r="J14" s="286">
        <v>5509317.7196119949</v>
      </c>
      <c r="K14" s="287">
        <f>SUM(K8:K13)</f>
        <v>1</v>
      </c>
      <c r="L14" s="80"/>
      <c r="M14" s="387">
        <f>D14-'5.2'!D13-'5.3'!D13-'5.4'!D13-'5.5'!D13</f>
        <v>0</v>
      </c>
      <c r="N14" s="387">
        <f>E14-'5.2'!E13-'5.3'!E13-'5.4'!E13-'5.5'!E13</f>
        <v>0</v>
      </c>
      <c r="O14" s="387">
        <f>F14-'5.2'!F13-'5.3'!F13-'5.4'!F13-'5.5'!F13</f>
        <v>1.1641532182693481E-9</v>
      </c>
      <c r="P14" s="387"/>
      <c r="Q14" s="387"/>
      <c r="R14" s="387">
        <f>I14-'5.2'!I13-'5.3'!I13-'5.4'!I13-'5.5'!I13</f>
        <v>0</v>
      </c>
      <c r="S14" s="387">
        <f>J14-'5.2'!J13-'5.3'!J13-'5.4'!J13-'5.5'!J13</f>
        <v>0</v>
      </c>
      <c r="T14" s="346"/>
      <c r="U14" s="346"/>
    </row>
    <row r="15" spans="1:21" ht="13" customHeight="1">
      <c r="A15" s="466" t="str">
        <f>'3.1'!E5</f>
        <v>Květen</v>
      </c>
      <c r="B15" s="466"/>
      <c r="C15" s="145" t="s">
        <v>4</v>
      </c>
      <c r="D15" s="279">
        <v>1499</v>
      </c>
      <c r="E15" s="275">
        <v>228364.026018</v>
      </c>
      <c r="F15" s="275">
        <v>2509466.1395609993</v>
      </c>
      <c r="G15" s="276">
        <f>E15/$E$21</f>
        <v>0.62864468995004785</v>
      </c>
      <c r="H15" s="276">
        <f>(E15-I15)/I15</f>
        <v>-5.8193451893057101E-2</v>
      </c>
      <c r="I15" s="279">
        <v>242474.45133718595</v>
      </c>
      <c r="J15" s="275">
        <v>2661153.1833179998</v>
      </c>
      <c r="K15" s="276">
        <f>I15/$I$21</f>
        <v>0.58477758426156634</v>
      </c>
      <c r="L15" s="80"/>
      <c r="M15" s="387">
        <f>D15-'5.2'!D14-'5.3'!D14-'5.4'!D14-'5.5'!D14</f>
        <v>0</v>
      </c>
      <c r="N15" s="387">
        <f>E15-'5.2'!E14-'5.3'!E14-'5.4'!E14-'5.5'!E14</f>
        <v>0</v>
      </c>
      <c r="O15" s="387">
        <f>F15-'5.2'!F14-'5.3'!F14-'5.4'!F14-'5.5'!F14</f>
        <v>-6.4028427004814148E-10</v>
      </c>
      <c r="P15" s="387"/>
      <c r="Q15" s="387"/>
      <c r="R15" s="387">
        <f>I15-'5.2'!I14-'5.3'!I14-'5.4'!I14-'5.5'!I14</f>
        <v>0</v>
      </c>
      <c r="S15" s="387">
        <f>J15-'5.2'!J14-'5.3'!J14-'5.4'!J14-'5.5'!J14</f>
        <v>0</v>
      </c>
      <c r="T15" s="346"/>
      <c r="U15" s="346"/>
    </row>
    <row r="16" spans="1:21" ht="13" customHeight="1">
      <c r="A16" s="467"/>
      <c r="B16" s="467"/>
      <c r="C16" s="135" t="s">
        <v>5</v>
      </c>
      <c r="D16" s="280">
        <v>5401</v>
      </c>
      <c r="E16" s="113">
        <v>29866.347925000002</v>
      </c>
      <c r="F16" s="113">
        <v>328327.92287099996</v>
      </c>
      <c r="G16" s="274">
        <f t="shared" ref="G16:G20" si="3">E16/$E$21</f>
        <v>8.2216631746420438E-2</v>
      </c>
      <c r="H16" s="274">
        <f t="shared" ref="H16:H18" si="4">(E16-I16)/I16</f>
        <v>-0.14198008351887861</v>
      </c>
      <c r="I16" s="280">
        <v>34808.455318248009</v>
      </c>
      <c r="J16" s="113">
        <v>382037.36785900005</v>
      </c>
      <c r="K16" s="274">
        <f t="shared" ref="K16:K20" si="5">I16/$I$21</f>
        <v>8.394783161948767E-2</v>
      </c>
      <c r="L16" s="81"/>
      <c r="M16" s="387">
        <f>D16-'5.2'!D15-'5.3'!D15-'5.4'!D15-'5.5'!D15</f>
        <v>0</v>
      </c>
      <c r="N16" s="387">
        <f>E16-'5.2'!E15-'5.3'!E15-'5.4'!E15-'5.5'!E15</f>
        <v>-1.5596413049934199E-12</v>
      </c>
      <c r="O16" s="387">
        <f>F16-'5.2'!F15-'5.3'!F15-'5.4'!F15-'5.5'!F15</f>
        <v>-4.9226400733459741E-11</v>
      </c>
      <c r="P16" s="387"/>
      <c r="Q16" s="387"/>
      <c r="R16" s="387">
        <f>I16-'5.2'!I15-'5.3'!I15-'5.4'!I15-'5.5'!I15</f>
        <v>8.0184747730527306E-12</v>
      </c>
      <c r="S16" s="387">
        <f>J16-'5.2'!J15-'5.3'!J15-'5.4'!J15-'5.5'!J15</f>
        <v>2.0293100533308461E-11</v>
      </c>
      <c r="T16" s="346"/>
      <c r="U16" s="346"/>
    </row>
    <row r="17" spans="1:21" ht="13" customHeight="1">
      <c r="A17" s="467"/>
      <c r="B17" s="467"/>
      <c r="C17" s="135" t="s">
        <v>6</v>
      </c>
      <c r="D17" s="280">
        <v>200435</v>
      </c>
      <c r="E17" s="113">
        <v>34624.036274999999</v>
      </c>
      <c r="F17" s="113">
        <v>380580.80239135498</v>
      </c>
      <c r="G17" s="274">
        <f t="shared" si="3"/>
        <v>9.5313683720048517E-2</v>
      </c>
      <c r="H17" s="274">
        <f t="shared" si="4"/>
        <v>-0.23548957700457368</v>
      </c>
      <c r="I17" s="280">
        <v>45289.161839467997</v>
      </c>
      <c r="J17" s="113">
        <v>497009.42078172305</v>
      </c>
      <c r="K17" s="274">
        <f>I17/$I$21</f>
        <v>0.1092242358222159</v>
      </c>
      <c r="L17" s="80"/>
      <c r="M17" s="387">
        <f>D17-'5.2'!D16-'5.3'!D16-'5.4'!D16-'5.5'!D16</f>
        <v>0</v>
      </c>
      <c r="N17" s="387">
        <f>E17-'5.2'!E16-'5.3'!E16-'5.4'!E16-'5.5'!E16</f>
        <v>2.2737367544323206E-12</v>
      </c>
      <c r="O17" s="387">
        <f>F17-'5.2'!F16-'5.3'!F16-'5.4'!F16-'5.5'!F16</f>
        <v>0</v>
      </c>
      <c r="P17" s="387"/>
      <c r="Q17" s="387"/>
      <c r="R17" s="387">
        <f>I17-'5.2'!I16-'5.3'!I16-'5.4'!I16-'5.5'!I16</f>
        <v>-2.9700686354772188E-12</v>
      </c>
      <c r="S17" s="387">
        <f>J17-'5.2'!J16-'5.3'!J16-'5.4'!J16-'5.5'!J16</f>
        <v>3.1150193535722792E-11</v>
      </c>
      <c r="T17" s="346"/>
      <c r="U17" s="346"/>
    </row>
    <row r="18" spans="1:21" ht="13" customHeight="1">
      <c r="A18" s="467"/>
      <c r="B18" s="467"/>
      <c r="C18" s="135" t="s">
        <v>7</v>
      </c>
      <c r="D18" s="280">
        <v>2482044</v>
      </c>
      <c r="E18" s="113">
        <v>58460.643783000007</v>
      </c>
      <c r="F18" s="113">
        <v>642672.87580863805</v>
      </c>
      <c r="G18" s="274">
        <f t="shared" si="3"/>
        <v>0.16093153517247705</v>
      </c>
      <c r="H18" s="274">
        <f t="shared" si="4"/>
        <v>-0.26530581077127502</v>
      </c>
      <c r="I18" s="280">
        <v>79571.398059336003</v>
      </c>
      <c r="J18" s="113">
        <v>873345.31663626898</v>
      </c>
      <c r="K18" s="274">
        <f>I18/$I$21</f>
        <v>0.19190298061030359</v>
      </c>
      <c r="L18" s="80"/>
      <c r="M18" s="387">
        <f>D18-'5.2'!D17-'5.3'!D17-'5.4'!D17-'5.5'!D17</f>
        <v>0</v>
      </c>
      <c r="N18" s="387">
        <f>E18-'5.2'!E17-'5.3'!E17-'5.4'!E17-'5.5'!E17</f>
        <v>7.2031963727070547E-13</v>
      </c>
      <c r="O18" s="387">
        <f>F18-'5.2'!F17-'5.3'!F17-'5.4'!F17-'5.5'!F17</f>
        <v>4.7031795125107578E-11</v>
      </c>
      <c r="P18" s="387"/>
      <c r="Q18" s="387"/>
      <c r="R18" s="387">
        <f>I18-'5.2'!I17-'5.3'!I17-'5.4'!I17-'5.5'!I17</f>
        <v>9.0949470177292824E-13</v>
      </c>
      <c r="S18" s="387">
        <f>J18-'5.2'!J17-'5.3'!J17-'5.4'!J17-'5.5'!J17</f>
        <v>2.1827872842550278E-11</v>
      </c>
      <c r="T18" s="346"/>
      <c r="U18" s="346"/>
    </row>
    <row r="19" spans="1:21" ht="13" customHeight="1">
      <c r="A19" s="467"/>
      <c r="B19" s="467"/>
      <c r="C19" s="135" t="s">
        <v>89</v>
      </c>
      <c r="D19" s="280">
        <v>280</v>
      </c>
      <c r="E19" s="113">
        <v>7217.6419999999989</v>
      </c>
      <c r="F19" s="113">
        <v>79330.567292000007</v>
      </c>
      <c r="G19" s="274">
        <f t="shared" si="3"/>
        <v>1.9868857614652506E-2</v>
      </c>
      <c r="H19" s="274">
        <f>(E19-I19)/I19</f>
        <v>-3.9598378320070356E-2</v>
      </c>
      <c r="I19" s="280">
        <v>7515.2330411259991</v>
      </c>
      <c r="J19" s="113">
        <v>82451.927291</v>
      </c>
      <c r="K19" s="274">
        <f>I19/$I$21</f>
        <v>1.8124547962543994E-2</v>
      </c>
      <c r="L19" s="80"/>
      <c r="M19" s="387">
        <f>D19-'5.2'!D18-'5.3'!D18-'5.4'!D18-'5.5'!D18</f>
        <v>0</v>
      </c>
      <c r="N19" s="387">
        <f>E19-'5.2'!E18-'5.3'!E18-'5.4'!E18-'5.5'!E18</f>
        <v>0</v>
      </c>
      <c r="O19" s="387">
        <f>F19-'5.2'!F18-'5.3'!F18-'5.4'!F18-'5.5'!F18</f>
        <v>-8.5265128291212022E-12</v>
      </c>
      <c r="P19" s="387"/>
      <c r="Q19" s="387"/>
      <c r="R19" s="387">
        <f>I19-'5.2'!I18-'5.3'!I18-'5.4'!I18-'5.5'!I18</f>
        <v>-2.4868995751603507E-13</v>
      </c>
      <c r="S19" s="387">
        <f>J19-'5.2'!J18-'5.3'!J18-'5.4'!J18-'5.5'!J18</f>
        <v>5.1159076974727213E-12</v>
      </c>
      <c r="T19" s="346"/>
      <c r="U19" s="346"/>
    </row>
    <row r="20" spans="1:21" ht="13" customHeight="1">
      <c r="A20" s="467"/>
      <c r="B20" s="467"/>
      <c r="C20" s="135" t="s">
        <v>90</v>
      </c>
      <c r="D20" s="280"/>
      <c r="E20" s="113">
        <v>4731.369804035</v>
      </c>
      <c r="F20" s="113">
        <v>52031.861627000013</v>
      </c>
      <c r="G20" s="274">
        <f t="shared" si="3"/>
        <v>1.3024601796353679E-2</v>
      </c>
      <c r="H20" s="274">
        <f t="shared" ref="H20" si="6">(E20-I20)/I20</f>
        <v>-5.0914605061638689E-2</v>
      </c>
      <c r="I20" s="280">
        <v>4985.1887188109986</v>
      </c>
      <c r="J20" s="113">
        <v>54735.385220000018</v>
      </c>
      <c r="K20" s="274">
        <f t="shared" si="5"/>
        <v>1.2022819723882508E-2</v>
      </c>
      <c r="L20" s="80"/>
      <c r="M20" s="387">
        <f>D20-'5.2'!D19-'5.3'!D19-'5.4'!D19-'5.5'!D19</f>
        <v>0</v>
      </c>
      <c r="N20" s="387">
        <f>E20-'5.2'!E19-'5.3'!E19-'5.4'!E19-'5.5'!E19</f>
        <v>0</v>
      </c>
      <c r="O20" s="387">
        <f>F20-'5.2'!F19-'5.3'!F19-'5.4'!F19-'5.5'!F19</f>
        <v>5.0022208597511053E-12</v>
      </c>
      <c r="P20" s="387"/>
      <c r="Q20" s="387"/>
      <c r="R20" s="387">
        <f>I20-'5.2'!I19-'5.3'!I19-'5.4'!I19-'5.5'!I19</f>
        <v>-1.1652900866465643E-12</v>
      </c>
      <c r="S20" s="387">
        <f>J20-'5.2'!J19-'5.3'!J19-'5.4'!J19-'5.5'!J19</f>
        <v>5.9117155615240335E-12</v>
      </c>
      <c r="T20" s="346"/>
      <c r="U20" s="346"/>
    </row>
    <row r="21" spans="1:21" ht="13" customHeight="1">
      <c r="A21" s="468"/>
      <c r="B21" s="468"/>
      <c r="C21" s="285" t="s">
        <v>0</v>
      </c>
      <c r="D21" s="288">
        <v>2689659</v>
      </c>
      <c r="E21" s="286">
        <v>363264.065805035</v>
      </c>
      <c r="F21" s="286">
        <v>3992410.1695509925</v>
      </c>
      <c r="G21" s="287">
        <f>SUM(G15:G20)</f>
        <v>1.0000000000000002</v>
      </c>
      <c r="H21" s="287">
        <f>(E21-I21)/I21</f>
        <v>-0.12391313114015935</v>
      </c>
      <c r="I21" s="288">
        <v>414643.88831417495</v>
      </c>
      <c r="J21" s="286">
        <v>4550732.6011059918</v>
      </c>
      <c r="K21" s="287">
        <f>SUM(K15:K20)</f>
        <v>1</v>
      </c>
      <c r="L21" s="80"/>
      <c r="M21" s="387">
        <f>D21-'5.2'!D20-'5.3'!D20-'5.4'!D20-'5.5'!D20</f>
        <v>0</v>
      </c>
      <c r="N21" s="387">
        <f>E21-'5.2'!E20-'5.3'!E20-'5.4'!E20-'5.5'!E20</f>
        <v>0</v>
      </c>
      <c r="O21" s="387">
        <f>F21-'5.2'!F20-'5.3'!F20-'5.4'!F20-'5.5'!F20</f>
        <v>0</v>
      </c>
      <c r="P21" s="387"/>
      <c r="Q21" s="387"/>
      <c r="R21" s="387">
        <f>I21-'5.2'!I20-'5.3'!I20-'5.4'!I20-'5.5'!I20</f>
        <v>0</v>
      </c>
      <c r="S21" s="387">
        <f>J21-'5.2'!J20-'5.3'!J20-'5.4'!J20-'5.5'!J20</f>
        <v>0</v>
      </c>
      <c r="T21" s="346"/>
      <c r="U21" s="346"/>
    </row>
    <row r="22" spans="1:21" ht="13" customHeight="1">
      <c r="A22" s="466" t="str">
        <f>'3.1'!F5</f>
        <v>Červen</v>
      </c>
      <c r="B22" s="466"/>
      <c r="C22" s="145" t="s">
        <v>4</v>
      </c>
      <c r="D22" s="279">
        <v>1502</v>
      </c>
      <c r="E22" s="275">
        <v>234778.26505999998</v>
      </c>
      <c r="F22" s="275">
        <v>2592280.0276629999</v>
      </c>
      <c r="G22" s="276">
        <f>E22/$E$28</f>
        <v>0.75059857368865091</v>
      </c>
      <c r="H22" s="276">
        <f>(E22-I22)/I22</f>
        <v>7.5077459742179345E-2</v>
      </c>
      <c r="I22" s="279">
        <v>218382.65041507198</v>
      </c>
      <c r="J22" s="275">
        <v>2391714.8387839999</v>
      </c>
      <c r="K22" s="276">
        <f>I22/$I$28</f>
        <v>0.72937855174876676</v>
      </c>
      <c r="L22" s="82"/>
      <c r="M22" s="387">
        <f>D22-'5.2'!D21-'5.3'!D21-'5.4'!D21-'5.5'!D21</f>
        <v>0</v>
      </c>
      <c r="N22" s="387">
        <f>E22-'5.2'!E21-'5.3'!E21-'5.4'!E21-'5.5'!E21</f>
        <v>0</v>
      </c>
      <c r="O22" s="387">
        <f>F22-'5.2'!F21-'5.3'!F21-'5.4'!F21-'5.5'!F21</f>
        <v>0</v>
      </c>
      <c r="P22" s="387"/>
      <c r="Q22" s="387"/>
      <c r="R22" s="387">
        <f>I22-'5.2'!I21-'5.3'!I21-'5.4'!I21-'5.5'!I21</f>
        <v>0</v>
      </c>
      <c r="S22" s="387">
        <f>J22-'5.2'!J21-'5.3'!J21-'5.4'!J21-'5.5'!J21</f>
        <v>0</v>
      </c>
      <c r="T22" s="346"/>
      <c r="U22" s="346"/>
    </row>
    <row r="23" spans="1:21" ht="13" customHeight="1">
      <c r="A23" s="467"/>
      <c r="B23" s="467"/>
      <c r="C23" s="135" t="s">
        <v>5</v>
      </c>
      <c r="D23" s="280">
        <v>5397</v>
      </c>
      <c r="E23" s="113">
        <v>21782.741183999999</v>
      </c>
      <c r="F23" s="113">
        <v>240376.94365200002</v>
      </c>
      <c r="G23" s="274">
        <f t="shared" ref="G23:G27" si="7">E23/$E$28</f>
        <v>6.9640579631853911E-2</v>
      </c>
      <c r="H23" s="274">
        <f t="shared" ref="H23:H26" si="8">(E23-I23)/I23</f>
        <v>-2.4930073371770892E-2</v>
      </c>
      <c r="I23" s="280">
        <v>22339.670816557998</v>
      </c>
      <c r="J23" s="113">
        <v>244681.59679500002</v>
      </c>
      <c r="K23" s="274">
        <f t="shared" ref="K23:K27" si="9">I23/$I$28</f>
        <v>7.4612505690153055E-2</v>
      </c>
      <c r="L23" s="82"/>
      <c r="M23" s="387">
        <f>D23-'5.2'!D22-'5.3'!D22-'5.4'!D22-'5.5'!D22</f>
        <v>0</v>
      </c>
      <c r="N23" s="387">
        <f>E23-'5.2'!E22-'5.3'!E22-'5.4'!E22-'5.5'!E22</f>
        <v>-5.1514348342607263E-13</v>
      </c>
      <c r="O23" s="387">
        <f>F23-'5.2'!F22-'5.3'!F22-'5.4'!F22-'5.5'!F22</f>
        <v>-7.9580786405131221E-13</v>
      </c>
      <c r="P23" s="387"/>
      <c r="Q23" s="387"/>
      <c r="R23" s="387">
        <f>I23-'5.2'!I22-'5.3'!I22-'5.4'!I22-'5.5'!I22</f>
        <v>1.2505552149377763E-12</v>
      </c>
      <c r="S23" s="387">
        <f>J23-'5.2'!J22-'5.3'!J22-'5.4'!J22-'5.5'!J22</f>
        <v>1.8729906514636241E-11</v>
      </c>
      <c r="T23" s="346"/>
      <c r="U23" s="346"/>
    </row>
    <row r="24" spans="1:21" ht="13" customHeight="1">
      <c r="A24" s="467"/>
      <c r="B24" s="467"/>
      <c r="C24" s="135" t="s">
        <v>6</v>
      </c>
      <c r="D24" s="280">
        <v>200382</v>
      </c>
      <c r="E24" s="113">
        <v>17954.160039000006</v>
      </c>
      <c r="F24" s="113">
        <v>198064.97176956898</v>
      </c>
      <c r="G24" s="274">
        <f t="shared" si="7"/>
        <v>5.740040251855151E-2</v>
      </c>
      <c r="H24" s="274">
        <f t="shared" si="8"/>
        <v>8.7044047607086741E-2</v>
      </c>
      <c r="I24" s="280">
        <v>16516.497264782003</v>
      </c>
      <c r="J24" s="113">
        <v>180818.197164893</v>
      </c>
      <c r="K24" s="274">
        <f t="shared" si="9"/>
        <v>5.5163626011738062E-2</v>
      </c>
      <c r="L24" s="82"/>
      <c r="M24" s="387">
        <f>D24-'5.2'!D23-'5.3'!D23-'5.4'!D23-'5.5'!D23</f>
        <v>0</v>
      </c>
      <c r="N24" s="387">
        <f>E24-'5.2'!E23-'5.3'!E23-'5.4'!E23-'5.5'!E23</f>
        <v>4.1211478674085811E-12</v>
      </c>
      <c r="O24" s="387">
        <f>F24-'5.2'!F23-'5.3'!F23-'5.4'!F23-'5.5'!F23</f>
        <v>-2.5011104298755527E-12</v>
      </c>
      <c r="P24" s="387"/>
      <c r="Q24" s="387"/>
      <c r="R24" s="387">
        <f>I24-'5.2'!I23-'5.3'!I23-'5.4'!I23-'5.5'!I23</f>
        <v>-7.1054273576010019E-13</v>
      </c>
      <c r="S24" s="387">
        <f>J24-'5.2'!J23-'5.3'!J23-'5.4'!J23-'5.5'!J23</f>
        <v>2.8649083105847239E-11</v>
      </c>
      <c r="T24" s="346"/>
      <c r="U24" s="346"/>
    </row>
    <row r="25" spans="1:21" ht="13" customHeight="1">
      <c r="A25" s="467"/>
      <c r="B25" s="467"/>
      <c r="C25" s="135" t="s">
        <v>7</v>
      </c>
      <c r="D25" s="280">
        <v>2479634</v>
      </c>
      <c r="E25" s="113">
        <v>30429.051716999998</v>
      </c>
      <c r="F25" s="113">
        <v>335782.42944543698</v>
      </c>
      <c r="G25" s="274">
        <f t="shared" si="7"/>
        <v>9.7283293287994094E-2</v>
      </c>
      <c r="H25" s="274">
        <f t="shared" si="8"/>
        <v>-8.8896993868099475E-2</v>
      </c>
      <c r="I25" s="280">
        <v>33398.036788603</v>
      </c>
      <c r="J25" s="113">
        <v>365801.992053108</v>
      </c>
      <c r="K25" s="274">
        <f t="shared" si="9"/>
        <v>0.11154646057195239</v>
      </c>
      <c r="L25" s="82"/>
      <c r="M25" s="387">
        <f>D25-'5.2'!D24-'5.3'!D24-'5.4'!D24-'5.5'!D24</f>
        <v>0</v>
      </c>
      <c r="N25" s="387">
        <f>E25-'5.2'!E24-'5.3'!E24-'5.4'!E24-'5.5'!E24</f>
        <v>-6.8212102632969618E-13</v>
      </c>
      <c r="O25" s="387">
        <f>F25-'5.2'!F24-'5.3'!F24-'5.4'!F24-'5.5'!F24</f>
        <v>-1.8189894035458565E-12</v>
      </c>
      <c r="P25" s="387"/>
      <c r="Q25" s="387"/>
      <c r="R25" s="387">
        <f>I25-'5.2'!I24-'5.3'!I24-'5.4'!I24-'5.5'!I24</f>
        <v>4.1100456371623295E-13</v>
      </c>
      <c r="S25" s="387">
        <f>J25-'5.2'!J24-'5.3'!J24-'5.4'!J24-'5.5'!J24</f>
        <v>1.2034817586936697E-11</v>
      </c>
      <c r="T25" s="346"/>
      <c r="U25" s="346"/>
    </row>
    <row r="26" spans="1:21" ht="13" customHeight="1">
      <c r="A26" s="467"/>
      <c r="B26" s="467"/>
      <c r="C26" s="135" t="s">
        <v>89</v>
      </c>
      <c r="D26" s="280">
        <v>280</v>
      </c>
      <c r="E26" s="113">
        <v>7348.6270000000004</v>
      </c>
      <c r="F26" s="113">
        <v>81074.284330999988</v>
      </c>
      <c r="G26" s="274">
        <f t="shared" si="7"/>
        <v>2.3493950529706289E-2</v>
      </c>
      <c r="H26" s="274">
        <f t="shared" si="8"/>
        <v>-2.7321387437288399E-2</v>
      </c>
      <c r="I26" s="280">
        <v>7555.0412079469997</v>
      </c>
      <c r="J26" s="113">
        <v>82725.484096</v>
      </c>
      <c r="K26" s="274">
        <f t="shared" si="9"/>
        <v>2.5233163001644396E-2</v>
      </c>
      <c r="L26" s="82"/>
      <c r="M26" s="387">
        <f>D26-'5.2'!D25-'5.3'!D25-'5.4'!D25-'5.5'!D25</f>
        <v>0</v>
      </c>
      <c r="N26" s="387">
        <f>E26-'5.2'!E25-'5.3'!E25-'5.4'!E25-'5.5'!E25</f>
        <v>-2.2737367544323206E-13</v>
      </c>
      <c r="O26" s="387">
        <f>F26-'5.2'!F25-'5.3'!F25-'5.4'!F25-'5.5'!F25</f>
        <v>-7.2759576141834259E-12</v>
      </c>
      <c r="P26" s="387"/>
      <c r="Q26" s="387"/>
      <c r="R26" s="387">
        <f>I26-'5.2'!I25-'5.3'!I25-'5.4'!I25-'5.5'!I25</f>
        <v>-1.9895196601282805E-13</v>
      </c>
      <c r="S26" s="387">
        <f>J26-'5.2'!J25-'5.3'!J25-'5.4'!J25-'5.5'!J25</f>
        <v>4.3200998334214091E-12</v>
      </c>
      <c r="T26" s="346"/>
      <c r="U26" s="346"/>
    </row>
    <row r="27" spans="1:21" ht="13" customHeight="1">
      <c r="A27" s="467"/>
      <c r="B27" s="467"/>
      <c r="C27" s="135" t="s">
        <v>90</v>
      </c>
      <c r="D27" s="280"/>
      <c r="E27" s="113">
        <v>495.20614994299785</v>
      </c>
      <c r="F27" s="113">
        <v>5461.8949649999849</v>
      </c>
      <c r="G27" s="274">
        <f t="shared" si="7"/>
        <v>1.5832003432433169E-3</v>
      </c>
      <c r="H27" s="274">
        <f t="shared" ref="H27" si="10">(E27-I27)/I27</f>
        <v>-0.59319497785905551</v>
      </c>
      <c r="I27" s="280">
        <v>1217.3058910059997</v>
      </c>
      <c r="J27" s="113">
        <v>13369.070580999982</v>
      </c>
      <c r="K27" s="274">
        <f t="shared" si="9"/>
        <v>4.0656929757452937E-3</v>
      </c>
      <c r="L27" s="82"/>
      <c r="M27" s="387">
        <f>D27-'5.2'!D26-'5.3'!D26-'5.4'!D26-'5.5'!D26</f>
        <v>0</v>
      </c>
      <c r="N27" s="387">
        <f>E27-'5.2'!E26-'5.3'!E26-'5.4'!E26-'5.5'!E26</f>
        <v>0</v>
      </c>
      <c r="O27" s="387">
        <f>F27-'5.2'!F26-'5.3'!F26-'5.4'!F26-'5.5'!F26</f>
        <v>0</v>
      </c>
      <c r="P27" s="387"/>
      <c r="Q27" s="387"/>
      <c r="R27" s="387">
        <f>I27-'5.2'!I26-'5.3'!I26-'5.4'!I26-'5.5'!I26</f>
        <v>0</v>
      </c>
      <c r="S27" s="387">
        <f>J27-'5.2'!J26-'5.3'!J26-'5.4'!J26-'5.5'!J26</f>
        <v>0</v>
      </c>
      <c r="T27" s="346"/>
      <c r="U27" s="346"/>
    </row>
    <row r="28" spans="1:21" ht="13" customHeight="1">
      <c r="A28" s="468"/>
      <c r="B28" s="468"/>
      <c r="C28" s="285" t="s">
        <v>0</v>
      </c>
      <c r="D28" s="288">
        <v>2687195</v>
      </c>
      <c r="E28" s="286">
        <v>312788.05114994297</v>
      </c>
      <c r="F28" s="286">
        <v>3453040.5518260058</v>
      </c>
      <c r="G28" s="287">
        <f>SUM(G22:G27)</f>
        <v>1</v>
      </c>
      <c r="H28" s="287">
        <f>(E28-I28)/I28</f>
        <v>4.4684160204326966E-2</v>
      </c>
      <c r="I28" s="288">
        <v>299409.20238396799</v>
      </c>
      <c r="J28" s="286">
        <v>3279111.1794740008</v>
      </c>
      <c r="K28" s="287">
        <f>SUM(K22:K27)</f>
        <v>1</v>
      </c>
      <c r="M28" s="387">
        <f>D28-'5.2'!D27-'5.3'!D27-'5.4'!D27-'5.5'!D27</f>
        <v>0</v>
      </c>
      <c r="N28" s="387">
        <f>E28-'5.2'!E27-'5.3'!E27-'5.4'!E27-'5.5'!E27</f>
        <v>0</v>
      </c>
      <c r="O28" s="387">
        <f>F28-'5.2'!F27-'5.3'!F27-'5.4'!F27-'5.5'!F27</f>
        <v>0</v>
      </c>
      <c r="P28" s="387"/>
      <c r="Q28" s="387"/>
      <c r="R28" s="387">
        <f>I28-'5.2'!I27-'5.3'!I27-'5.4'!I27-'5.5'!I27</f>
        <v>-4.0017766878008842E-11</v>
      </c>
      <c r="S28" s="387">
        <f>J28-'5.2'!J27-'5.3'!J27-'5.4'!J27-'5.5'!J27</f>
        <v>-4.6566128730773926E-10</v>
      </c>
      <c r="T28" s="346"/>
      <c r="U28" s="346"/>
    </row>
    <row r="29" spans="1:21" ht="13" customHeight="1">
      <c r="A29" s="469" t="str">
        <f>'3.1'!G5</f>
        <v>II. čtvrtletí</v>
      </c>
      <c r="B29" s="466"/>
      <c r="C29" s="145" t="s">
        <v>4</v>
      </c>
      <c r="D29" s="279">
        <f>D22</f>
        <v>1502</v>
      </c>
      <c r="E29" s="275">
        <f>E8+E15+E22</f>
        <v>725780.844101</v>
      </c>
      <c r="F29" s="275">
        <f>F8+F15+F22</f>
        <v>7988655.9129010001</v>
      </c>
      <c r="G29" s="276">
        <f>E29/$E$35</f>
        <v>0.59096503492495767</v>
      </c>
      <c r="H29" s="276">
        <f>(E29-I29)/I29</f>
        <v>4.7647139923156137E-5</v>
      </c>
      <c r="I29" s="279">
        <f>I8+I15+I22</f>
        <v>725746.26436719298</v>
      </c>
      <c r="J29" s="275">
        <f>J8+J15+J22</f>
        <v>7954514.418761</v>
      </c>
      <c r="K29" s="276">
        <f>I29/$I$35</f>
        <v>0.59636427470627795</v>
      </c>
      <c r="M29" s="387">
        <f>D29-'5.2'!D28-'5.3'!D28-'5.4'!D28-'5.5'!D28</f>
        <v>0</v>
      </c>
      <c r="N29" s="387">
        <f>E29-'5.2'!E28-'5.3'!E28-'5.4'!E28-'5.5'!E28</f>
        <v>0</v>
      </c>
      <c r="O29" s="387">
        <f>F29-'5.2'!F28-'5.3'!F28-'5.4'!F28-'5.5'!F28</f>
        <v>0</v>
      </c>
      <c r="P29" s="387"/>
      <c r="Q29" s="387"/>
      <c r="R29" s="387">
        <f>I29-'5.2'!I28-'5.3'!I28-'5.4'!I28-'5.5'!I28</f>
        <v>0</v>
      </c>
      <c r="S29" s="387">
        <f>J29-'5.2'!J28-'5.3'!J28-'5.4'!J28-'5.5'!J28</f>
        <v>0</v>
      </c>
      <c r="T29" s="346"/>
      <c r="U29" s="346"/>
    </row>
    <row r="30" spans="1:21" ht="13" customHeight="1">
      <c r="A30" s="467"/>
      <c r="B30" s="467"/>
      <c r="C30" s="135" t="s">
        <v>5</v>
      </c>
      <c r="D30" s="280">
        <f t="shared" ref="D30:D33" si="11">D23</f>
        <v>5397</v>
      </c>
      <c r="E30" s="113">
        <f>E9+E16+E23</f>
        <v>102291.72299299999</v>
      </c>
      <c r="F30" s="113">
        <f t="shared" ref="F30" si="12">F9+F16+F23</f>
        <v>1125463.389185</v>
      </c>
      <c r="G30" s="274">
        <f t="shared" ref="G30:G34" si="13">E30/$E$35</f>
        <v>8.3290751116434761E-2</v>
      </c>
      <c r="H30" s="274">
        <f t="shared" ref="H30:H32" si="14">(E30-I30)/I30</f>
        <v>1.2538288029133447E-2</v>
      </c>
      <c r="I30" s="280">
        <f>I9+I16+I23</f>
        <v>101025.04191926101</v>
      </c>
      <c r="J30" s="113">
        <f t="shared" ref="J30" si="15">J9+J16+J23</f>
        <v>1107452.5676460001</v>
      </c>
      <c r="K30" s="274">
        <f t="shared" ref="K30:K34" si="16">I30/$I$35</f>
        <v>8.3014861817971339E-2</v>
      </c>
      <c r="M30" s="387">
        <f>D30-'5.2'!D29-'5.3'!D29-'5.4'!D29-'5.5'!D29</f>
        <v>0</v>
      </c>
      <c r="N30" s="387">
        <f>E30-'5.2'!E29-'5.3'!E29-'5.4'!E29-'5.5'!E29</f>
        <v>-4.9311665861750953E-12</v>
      </c>
      <c r="O30" s="387">
        <f>F30-'5.2'!F29-'5.3'!F29-'5.4'!F29-'5.5'!F29</f>
        <v>7.9694473242852837E-11</v>
      </c>
      <c r="P30" s="387"/>
      <c r="Q30" s="387"/>
      <c r="R30" s="387">
        <f>I30-'5.2'!I29-'5.3'!I29-'5.4'!I29-'5.5'!I29</f>
        <v>1.8189894035458565E-12</v>
      </c>
      <c r="S30" s="387">
        <f>J30-'5.2'!J29-'5.3'!J29-'5.4'!J29-'5.5'!J29</f>
        <v>2.9103830456733704E-11</v>
      </c>
      <c r="T30" s="346"/>
      <c r="U30" s="346"/>
    </row>
    <row r="31" spans="1:21" ht="13" customHeight="1">
      <c r="A31" s="467"/>
      <c r="B31" s="467"/>
      <c r="C31" s="135" t="s">
        <v>6</v>
      </c>
      <c r="D31" s="280">
        <f t="shared" si="11"/>
        <v>200382</v>
      </c>
      <c r="E31" s="113">
        <f t="shared" ref="E31:F31" si="17">E10+E17+E24</f>
        <v>132687.71986300001</v>
      </c>
      <c r="F31" s="113">
        <f t="shared" si="17"/>
        <v>1459262.5489579241</v>
      </c>
      <c r="G31" s="274">
        <f t="shared" si="13"/>
        <v>0.10804060707895825</v>
      </c>
      <c r="H31" s="274">
        <f t="shared" si="14"/>
        <v>5.9047106720250944E-2</v>
      </c>
      <c r="I31" s="280">
        <f t="shared" ref="I31:J31" si="18">I10+I17+I24</f>
        <v>125289.724150155</v>
      </c>
      <c r="J31" s="113">
        <f t="shared" si="18"/>
        <v>1373335.7378222181</v>
      </c>
      <c r="K31" s="274">
        <f t="shared" si="16"/>
        <v>0.10295377205435112</v>
      </c>
      <c r="M31" s="387">
        <f>D31-'5.2'!D30-'5.3'!D30-'5.4'!D30-'5.5'!D30</f>
        <v>0</v>
      </c>
      <c r="N31" s="387">
        <f>E31-'5.2'!E30-'5.3'!E30-'5.4'!E30-'5.5'!E30</f>
        <v>3.865352482534945E-12</v>
      </c>
      <c r="O31" s="387">
        <f>F31-'5.2'!F30-'5.3'!F30-'5.4'!F30-'5.5'!F30</f>
        <v>-8.6401996668428183E-11</v>
      </c>
      <c r="P31" s="387"/>
      <c r="Q31" s="387"/>
      <c r="R31" s="387">
        <f>I31-'5.2'!I30-'5.3'!I30-'5.4'!I30-'5.5'!I30</f>
        <v>-5.9117155615240335E-12</v>
      </c>
      <c r="S31" s="387">
        <f>J31-'5.2'!J30-'5.3'!J30-'5.4'!J30-'5.5'!J30</f>
        <v>7.3214323492720723E-11</v>
      </c>
      <c r="T31" s="346"/>
      <c r="U31" s="346"/>
    </row>
    <row r="32" spans="1:21" ht="13" customHeight="1">
      <c r="A32" s="467"/>
      <c r="B32" s="467"/>
      <c r="C32" s="135" t="s">
        <v>7</v>
      </c>
      <c r="D32" s="280">
        <f t="shared" si="11"/>
        <v>2479634</v>
      </c>
      <c r="E32" s="113">
        <f>E11+E18+E25</f>
        <v>231502.92804300005</v>
      </c>
      <c r="F32" s="113">
        <f t="shared" ref="E32:F34" si="19">F11+F18+F25</f>
        <v>2546122.6839800752</v>
      </c>
      <c r="G32" s="274">
        <f t="shared" si="13"/>
        <v>0.18850061567224682</v>
      </c>
      <c r="H32" s="274">
        <f t="shared" si="14"/>
        <v>4.7096529715150489E-3</v>
      </c>
      <c r="I32" s="280">
        <f>I11+I18+I25</f>
        <v>230417.74044701399</v>
      </c>
      <c r="J32" s="113">
        <f t="shared" ref="J32" si="20">J11+J18+J25</f>
        <v>2525933.4403297701</v>
      </c>
      <c r="K32" s="274">
        <f t="shared" si="16"/>
        <v>0.18934015289897316</v>
      </c>
      <c r="M32" s="387">
        <f>D32-'5.2'!D31-'5.3'!D31-'5.4'!D31-'5.5'!D31</f>
        <v>0</v>
      </c>
      <c r="N32" s="387">
        <f>E32-'5.2'!E31-'5.3'!E31-'5.4'!E31-'5.5'!E31</f>
        <v>4.8312187583832156E-12</v>
      </c>
      <c r="O32" s="387">
        <f>F32-'5.2'!F31-'5.3'!F31-'5.4'!F31-'5.5'!F31</f>
        <v>2.1536550320888637E-11</v>
      </c>
      <c r="P32" s="387"/>
      <c r="Q32" s="387"/>
      <c r="R32" s="387">
        <f>I32-'5.2'!I31-'5.3'!I31-'5.4'!I31-'5.5'!I31</f>
        <v>1.4202417020214853E-11</v>
      </c>
      <c r="S32" s="387">
        <f>J32-'5.2'!J31-'5.3'!J31-'5.4'!J31-'5.5'!J31</f>
        <v>1.2607870303327218E-10</v>
      </c>
      <c r="T32" s="346"/>
      <c r="U32" s="346"/>
    </row>
    <row r="33" spans="1:21" ht="13" customHeight="1">
      <c r="A33" s="467"/>
      <c r="B33" s="467"/>
      <c r="C33" s="135" t="s">
        <v>89</v>
      </c>
      <c r="D33" s="280">
        <f t="shared" si="11"/>
        <v>280</v>
      </c>
      <c r="E33" s="113">
        <f>E12+E19+E26</f>
        <v>21797.962</v>
      </c>
      <c r="F33" s="113">
        <f t="shared" si="19"/>
        <v>239880.226303</v>
      </c>
      <c r="G33" s="274">
        <f t="shared" si="13"/>
        <v>1.7748929968769273E-2</v>
      </c>
      <c r="H33" s="274">
        <f>(E33-I33)/I33</f>
        <v>-2.8635295942228925E-2</v>
      </c>
      <c r="I33" s="280">
        <f>I12+I19+I26</f>
        <v>22440.553902094001</v>
      </c>
      <c r="J33" s="113">
        <f t="shared" ref="J33" si="21">J12+J19+J26</f>
        <v>245902.149244</v>
      </c>
      <c r="K33" s="274">
        <f t="shared" si="16"/>
        <v>1.843997731562335E-2</v>
      </c>
      <c r="M33" s="387">
        <f>D33-'5.2'!D32-'5.3'!D32-'5.4'!D32-'5.5'!D32</f>
        <v>0</v>
      </c>
      <c r="N33" s="387">
        <f>E33-'5.2'!E32-'5.3'!E32-'5.4'!E32-'5.5'!E32</f>
        <v>-2.7569058147491887E-12</v>
      </c>
      <c r="O33" s="387">
        <f>F33-'5.2'!F32-'5.3'!F32-'5.4'!F32-'5.5'!F32</f>
        <v>-5.9117155615240335E-12</v>
      </c>
      <c r="P33" s="387"/>
      <c r="Q33" s="387"/>
      <c r="R33" s="387">
        <f>I33-'5.2'!I32-'5.3'!I32-'5.4'!I32-'5.5'!I32</f>
        <v>3.4106051316484809E-12</v>
      </c>
      <c r="S33" s="387">
        <f>J33-'5.2'!J32-'5.3'!J32-'5.4'!J32-'5.5'!J32</f>
        <v>-4.0927261579781771E-12</v>
      </c>
      <c r="T33" s="346"/>
      <c r="U33" s="346"/>
    </row>
    <row r="34" spans="1:21" ht="13" customHeight="1">
      <c r="A34" s="467"/>
      <c r="B34" s="467"/>
      <c r="C34" s="135" t="s">
        <v>90</v>
      </c>
      <c r="D34" s="280"/>
      <c r="E34" s="113">
        <f t="shared" si="19"/>
        <v>14067.055989556997</v>
      </c>
      <c r="F34" s="113">
        <f t="shared" si="19"/>
        <v>154685.18308199997</v>
      </c>
      <c r="G34" s="274">
        <f t="shared" si="13"/>
        <v>1.1454061238633387E-2</v>
      </c>
      <c r="H34" s="274">
        <f t="shared" ref="H34" si="22">(E34-I34)/I34</f>
        <v>0.16914182133047698</v>
      </c>
      <c r="I34" s="280">
        <f t="shared" ref="I34:J34" si="23">I13+I20+I27</f>
        <v>12031.950044818997</v>
      </c>
      <c r="J34" s="113">
        <f t="shared" si="23"/>
        <v>132023.18638899998</v>
      </c>
      <c r="K34" s="274">
        <f t="shared" si="16"/>
        <v>9.8869612068030258E-3</v>
      </c>
      <c r="M34" s="387">
        <f>D34-'5.2'!D33-'5.3'!D33-'5.4'!D33-'5.5'!D33</f>
        <v>0</v>
      </c>
      <c r="N34" s="387">
        <f>E34-'5.2'!E33-'5.3'!E33-'5.4'!E33-'5.5'!E33</f>
        <v>-2.0463630789890885E-12</v>
      </c>
      <c r="O34" s="387">
        <f>F34-'5.2'!F33-'5.3'!F33-'5.4'!F33-'5.5'!F33</f>
        <v>1.0004441719502211E-11</v>
      </c>
      <c r="P34" s="387"/>
      <c r="Q34" s="387"/>
      <c r="R34" s="387">
        <f>I34-'5.2'!I33-'5.3'!I33-'5.4'!I33-'5.5'!I33</f>
        <v>0</v>
      </c>
      <c r="S34" s="387">
        <f>J34-'5.2'!J33-'5.3'!J33-'5.4'!J33-'5.5'!J33</f>
        <v>1.1823431123048067E-11</v>
      </c>
      <c r="T34" s="346"/>
      <c r="U34" s="346"/>
    </row>
    <row r="35" spans="1:21" ht="13" customHeight="1">
      <c r="A35" s="468"/>
      <c r="B35" s="468"/>
      <c r="C35" s="285" t="s">
        <v>0</v>
      </c>
      <c r="D35" s="288">
        <f>SUM(D29:D34)</f>
        <v>2687195</v>
      </c>
      <c r="E35" s="286">
        <f>SUM(E29:E34)</f>
        <v>1228128.2329895569</v>
      </c>
      <c r="F35" s="286">
        <f>SUM(F29:F34)</f>
        <v>13514069.944408998</v>
      </c>
      <c r="G35" s="287">
        <f>SUM(G29:G34)</f>
        <v>1.0000000000000002</v>
      </c>
      <c r="H35" s="287">
        <f>(E35-I35)/I35</f>
        <v>9.1843924980293829E-3</v>
      </c>
      <c r="I35" s="288">
        <f>SUM(I29:I34)</f>
        <v>1216951.274830536</v>
      </c>
      <c r="J35" s="286">
        <f>SUM(J29:J34)</f>
        <v>13339161.500191987</v>
      </c>
      <c r="K35" s="287">
        <f>SUM(K29:K34)</f>
        <v>0.99999999999999978</v>
      </c>
      <c r="M35" s="387">
        <f>D35-'5.2'!D34-'5.3'!D34-'5.4'!D34-'5.5'!D34</f>
        <v>0</v>
      </c>
      <c r="N35" s="387">
        <f>E35-'5.2'!E34-'5.3'!E34-'5.4'!E34-'5.5'!E34</f>
        <v>0</v>
      </c>
      <c r="O35" s="387">
        <f>F35-'5.2'!F34-'5.3'!F34-'5.4'!F34-'5.5'!F34</f>
        <v>-2.7939677238464355E-9</v>
      </c>
      <c r="P35" s="387"/>
      <c r="Q35" s="387"/>
      <c r="R35" s="387">
        <f>I35-'5.2'!I34-'5.3'!I34-'5.4'!I34-'5.5'!I34</f>
        <v>2.0372681319713593E-10</v>
      </c>
      <c r="S35" s="387">
        <f>J35-'5.2'!J34-'5.3'!J34-'5.4'!J34-'5.5'!J34</f>
        <v>0</v>
      </c>
      <c r="T35" s="346"/>
      <c r="U35" s="346"/>
    </row>
    <row r="36" spans="1:21" ht="20.149999999999999" customHeight="1">
      <c r="A36" s="110"/>
      <c r="B36" s="270"/>
      <c r="C36" s="90"/>
      <c r="D36" s="78"/>
      <c r="E36" s="78"/>
      <c r="F36" s="78"/>
      <c r="G36" s="470" t="s">
        <v>257</v>
      </c>
      <c r="H36" s="470"/>
      <c r="I36" s="470"/>
      <c r="J36" s="470"/>
      <c r="K36" s="470"/>
    </row>
    <row r="37" spans="1:21" ht="15" customHeight="1">
      <c r="A37" s="462" t="s">
        <v>256</v>
      </c>
      <c r="B37" s="462"/>
      <c r="C37" s="462"/>
      <c r="D37" s="462"/>
      <c r="E37" s="462"/>
      <c r="F37" s="104"/>
      <c r="G37" s="470"/>
      <c r="H37" s="470"/>
      <c r="I37" s="470"/>
      <c r="J37" s="470"/>
      <c r="K37" s="470"/>
      <c r="M37" s="403"/>
      <c r="N37" s="403"/>
      <c r="O37" s="403"/>
      <c r="P37" s="403"/>
      <c r="Q37" s="403"/>
      <c r="R37" s="403"/>
      <c r="S37" s="403"/>
    </row>
    <row r="38" spans="1:21" ht="15" customHeight="1">
      <c r="A38" s="463" t="str">
        <f>A29</f>
        <v>II. čtvrtletí</v>
      </c>
      <c r="B38" s="464"/>
      <c r="C38" s="464"/>
      <c r="D38" s="464"/>
      <c r="E38" s="464"/>
      <c r="F38" s="109"/>
      <c r="G38" s="465" t="str">
        <f>A29</f>
        <v>II. čtvrtletí</v>
      </c>
      <c r="H38" s="465"/>
      <c r="I38" s="465"/>
      <c r="J38" s="465"/>
      <c r="K38" s="465"/>
      <c r="M38" s="403"/>
      <c r="N38" s="403"/>
      <c r="O38" s="403"/>
      <c r="P38" s="403"/>
      <c r="Q38" s="403"/>
      <c r="R38" s="403"/>
      <c r="S38" s="403"/>
    </row>
    <row r="39" spans="1:21" ht="15" customHeight="1">
      <c r="A39" s="110"/>
      <c r="B39" s="110"/>
      <c r="C39" s="110"/>
      <c r="G39" s="110"/>
      <c r="H39" s="110"/>
      <c r="I39" s="110"/>
      <c r="J39" s="110"/>
      <c r="K39" s="110"/>
      <c r="M39" s="403"/>
      <c r="N39" s="403"/>
      <c r="O39" s="403"/>
      <c r="P39" s="403"/>
      <c r="Q39" s="403"/>
      <c r="R39" s="403"/>
      <c r="S39" s="403"/>
      <c r="T39" s="80"/>
    </row>
    <row r="40" spans="1:21" ht="15" customHeight="1">
      <c r="A40" s="83"/>
      <c r="B40" s="83"/>
      <c r="C40" s="83"/>
      <c r="G40" s="83"/>
      <c r="H40" s="83"/>
      <c r="I40" s="83"/>
      <c r="J40" s="83"/>
      <c r="K40" s="83"/>
    </row>
    <row r="41" spans="1:21" ht="15" customHeight="1">
      <c r="A41" s="83"/>
      <c r="B41" s="83"/>
      <c r="C41" s="83"/>
      <c r="G41" s="83"/>
      <c r="H41" s="83"/>
      <c r="I41" s="83"/>
      <c r="J41" s="83"/>
      <c r="K41" s="83"/>
    </row>
    <row r="42" spans="1:21" ht="15" customHeight="1">
      <c r="A42" s="83"/>
      <c r="B42" s="83"/>
      <c r="C42" s="83">
        <f>D4</f>
        <v>2026</v>
      </c>
      <c r="D42" s="83">
        <f>I4</f>
        <v>2025</v>
      </c>
      <c r="H42" s="83"/>
      <c r="I42" s="83">
        <f>D4</f>
        <v>2026</v>
      </c>
      <c r="J42" s="83">
        <f>I4</f>
        <v>2025</v>
      </c>
      <c r="K42" s="83"/>
    </row>
    <row r="43" spans="1:21" ht="15" customHeight="1">
      <c r="A43" s="83"/>
      <c r="B43" s="83" t="str">
        <f>A8</f>
        <v>Duben</v>
      </c>
      <c r="C43" s="69">
        <f>E14</f>
        <v>552076.116034579</v>
      </c>
      <c r="D43" s="69">
        <f>I14</f>
        <v>502898.18413239304</v>
      </c>
      <c r="H43" s="83" t="str">
        <f>A8</f>
        <v>Duben</v>
      </c>
      <c r="I43" s="84">
        <f>E14/E35</f>
        <v>0.4495264429274573</v>
      </c>
      <c r="J43" s="84">
        <f>I14/I35</f>
        <v>0.41324430528446843</v>
      </c>
      <c r="K43" s="83"/>
    </row>
    <row r="44" spans="1:21" ht="15" customHeight="1">
      <c r="A44" s="83"/>
      <c r="B44" s="83" t="str">
        <f>A15</f>
        <v>Květen</v>
      </c>
      <c r="C44" s="69">
        <f>E21</f>
        <v>363264.065805035</v>
      </c>
      <c r="D44" s="69">
        <f>I21</f>
        <v>414643.88831417495</v>
      </c>
      <c r="H44" s="83" t="str">
        <f>A15</f>
        <v>Květen</v>
      </c>
      <c r="I44" s="84">
        <f>E21/E35</f>
        <v>0.29578675585102682</v>
      </c>
      <c r="J44" s="84">
        <f>I21/I35</f>
        <v>0.34072349229587301</v>
      </c>
      <c r="K44" s="83"/>
    </row>
    <row r="45" spans="1:21" ht="15" customHeight="1">
      <c r="A45" s="83"/>
      <c r="B45" s="83" t="str">
        <f>A22</f>
        <v>Červen</v>
      </c>
      <c r="C45" s="69">
        <f>E28</f>
        <v>312788.05114994297</v>
      </c>
      <c r="D45" s="69">
        <f>I28</f>
        <v>299409.20238396799</v>
      </c>
      <c r="H45" s="83" t="str">
        <f>A22</f>
        <v>Červen</v>
      </c>
      <c r="I45" s="84">
        <f>E28/E35</f>
        <v>0.25468680122151599</v>
      </c>
      <c r="J45" s="84">
        <f>I28/I35</f>
        <v>0.24603220241965859</v>
      </c>
      <c r="K45" s="83"/>
    </row>
    <row r="46" spans="1:21" ht="15" customHeight="1">
      <c r="A46" s="83"/>
      <c r="B46" s="83"/>
      <c r="C46" s="69">
        <f>SUM(C43:C45)</f>
        <v>1228128.2329895569</v>
      </c>
      <c r="D46" s="69">
        <f>SUM(D43:D45)</f>
        <v>1216951.274830536</v>
      </c>
      <c r="E46" s="83"/>
      <c r="F46" s="83"/>
      <c r="G46" s="83"/>
      <c r="H46" s="83"/>
      <c r="I46" s="85">
        <f>SUM(I43:I45)</f>
        <v>1</v>
      </c>
      <c r="J46" s="85">
        <f>SUM(J43:J45)</f>
        <v>1</v>
      </c>
      <c r="K46" s="83"/>
    </row>
    <row r="47" spans="1:21" ht="15" customHeight="1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</row>
    <row r="48" spans="1:21" ht="15" customHeight="1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</row>
    <row r="49" spans="1:11" ht="15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</row>
    <row r="50" spans="1:11" ht="15" customHeight="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</row>
    <row r="51" spans="1:11" ht="15" customHeight="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ht="15" customHeight="1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</row>
    <row r="53" spans="1:11" ht="15" customHeight="1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</row>
    <row r="54" spans="1:11" ht="15" customHeight="1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</row>
    <row r="55" spans="1:11" ht="15" customHeight="1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</row>
    <row r="56" spans="1:11" ht="15" customHeight="1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</row>
    <row r="57" spans="1:11" ht="15" customHeight="1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</row>
    <row r="58" spans="1:11" ht="15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</row>
    <row r="59" spans="1:11" ht="15" customHeight="1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</row>
    <row r="60" spans="1:11" ht="15" customHeight="1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</row>
    <row r="61" spans="1:11" ht="15" customHeight="1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</row>
    <row r="62" spans="1:11" ht="15" customHeight="1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15" customHeight="1"/>
    <row r="78" spans="1:11" ht="15" customHeight="1"/>
    <row r="79" spans="1:11" ht="15" customHeight="1"/>
    <row r="80" spans="1:1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mergeCells count="21">
    <mergeCell ref="A2:K2"/>
    <mergeCell ref="A3:C3"/>
    <mergeCell ref="I6:J6"/>
    <mergeCell ref="E6:F6"/>
    <mergeCell ref="G6:G7"/>
    <mergeCell ref="H6:H7"/>
    <mergeCell ref="K6:K7"/>
    <mergeCell ref="I4:K5"/>
    <mergeCell ref="D6:D7"/>
    <mergeCell ref="C6:C7"/>
    <mergeCell ref="A6:B7"/>
    <mergeCell ref="A4:C4"/>
    <mergeCell ref="D4:G5"/>
    <mergeCell ref="A37:E37"/>
    <mergeCell ref="A38:E38"/>
    <mergeCell ref="G38:K38"/>
    <mergeCell ref="A8:B14"/>
    <mergeCell ref="A15:B21"/>
    <mergeCell ref="A22:B28"/>
    <mergeCell ref="A29:B35"/>
    <mergeCell ref="G36:K37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5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/>
  <dimension ref="A1:U92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21" s="76" customFormat="1" ht="18">
      <c r="A1" s="456" t="s">
        <v>305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21" ht="6" customHeight="1">
      <c r="A2" s="471"/>
      <c r="B2" s="471"/>
      <c r="C2" s="471"/>
      <c r="D2" s="282"/>
      <c r="E2" s="282"/>
      <c r="F2" s="283"/>
      <c r="G2" s="284"/>
      <c r="H2" s="284"/>
      <c r="I2" s="284"/>
      <c r="J2" s="254"/>
      <c r="K2" s="254"/>
    </row>
    <row r="3" spans="1:21" ht="15" customHeight="1">
      <c r="A3" s="482" t="s">
        <v>241</v>
      </c>
      <c r="B3" s="482"/>
      <c r="C3" s="482"/>
      <c r="D3" s="308">
        <f>'3.1'!A4</f>
        <v>2026</v>
      </c>
      <c r="E3" s="477"/>
      <c r="F3" s="477"/>
      <c r="G3" s="477"/>
      <c r="H3" s="307"/>
      <c r="I3" s="476">
        <f>D3-1</f>
        <v>2025</v>
      </c>
      <c r="J3" s="477"/>
      <c r="K3" s="477"/>
    </row>
    <row r="4" spans="1:21" ht="50.15" customHeight="1">
      <c r="A4" s="483"/>
      <c r="B4" s="483"/>
      <c r="C4" s="483"/>
      <c r="D4" s="310"/>
      <c r="E4" s="479"/>
      <c r="F4" s="479"/>
      <c r="G4" s="479"/>
      <c r="H4" s="155"/>
      <c r="I4" s="478"/>
      <c r="J4" s="479"/>
      <c r="K4" s="479"/>
    </row>
    <row r="5" spans="1:21" ht="25" customHeight="1">
      <c r="A5" s="482" t="s">
        <v>154</v>
      </c>
      <c r="B5" s="482"/>
      <c r="C5" s="484" t="s">
        <v>179</v>
      </c>
      <c r="D5" s="480" t="s">
        <v>155</v>
      </c>
      <c r="E5" s="474" t="s">
        <v>59</v>
      </c>
      <c r="F5" s="474"/>
      <c r="G5" s="475" t="s">
        <v>32</v>
      </c>
      <c r="H5" s="475" t="s">
        <v>255</v>
      </c>
      <c r="I5" s="472" t="s">
        <v>59</v>
      </c>
      <c r="J5" s="473"/>
      <c r="K5" s="475" t="s">
        <v>32</v>
      </c>
    </row>
    <row r="6" spans="1:21" ht="22.5" customHeight="1">
      <c r="A6" s="483"/>
      <c r="B6" s="483"/>
      <c r="C6" s="485"/>
      <c r="D6" s="481"/>
      <c r="E6" s="199" t="s">
        <v>246</v>
      </c>
      <c r="F6" s="199" t="s">
        <v>247</v>
      </c>
      <c r="G6" s="461"/>
      <c r="H6" s="461"/>
      <c r="I6" s="201" t="s">
        <v>246</v>
      </c>
      <c r="J6" s="199" t="s">
        <v>247</v>
      </c>
      <c r="K6" s="461"/>
    </row>
    <row r="7" spans="1:21" ht="13" customHeight="1">
      <c r="A7" s="416" t="str">
        <f>'3.1'!D5</f>
        <v>Duben</v>
      </c>
      <c r="B7" s="416"/>
      <c r="C7" s="145" t="s">
        <v>4</v>
      </c>
      <c r="D7" s="279">
        <v>127</v>
      </c>
      <c r="E7" s="275">
        <v>12158.937</v>
      </c>
      <c r="F7" s="275">
        <v>133796.72500000001</v>
      </c>
      <c r="G7" s="276">
        <f t="shared" ref="G7:G12" si="0">E7/$E$13</f>
        <v>0.21410789554523008</v>
      </c>
      <c r="H7" s="276">
        <f>(E7-I7)/I7</f>
        <v>0.1434627573467008</v>
      </c>
      <c r="I7" s="279">
        <v>10633.435082935001</v>
      </c>
      <c r="J7" s="275">
        <v>116479.73026</v>
      </c>
      <c r="K7" s="276">
        <f>I7/$I$13</f>
        <v>0.22303508948326689</v>
      </c>
      <c r="M7" s="79"/>
      <c r="N7" s="79"/>
      <c r="O7" s="79"/>
      <c r="P7" s="79"/>
      <c r="Q7" s="79"/>
      <c r="R7" s="79"/>
      <c r="S7" s="79"/>
      <c r="T7" s="79"/>
      <c r="U7" s="79"/>
    </row>
    <row r="8" spans="1:21" ht="13" customHeight="1">
      <c r="A8" s="417"/>
      <c r="B8" s="417"/>
      <c r="C8" s="135" t="s">
        <v>5</v>
      </c>
      <c r="D8" s="280">
        <v>1267</v>
      </c>
      <c r="E8" s="113">
        <v>10547.971000000001</v>
      </c>
      <c r="F8" s="113">
        <v>116069.69200000001</v>
      </c>
      <c r="G8" s="274">
        <f t="shared" si="0"/>
        <v>0.18574023971685324</v>
      </c>
      <c r="H8" s="274">
        <f t="shared" ref="H8:H11" si="1">(E8-I8)/I8</f>
        <v>0.19624543929939414</v>
      </c>
      <c r="I8" s="280">
        <v>8817.5642334549993</v>
      </c>
      <c r="J8" s="113">
        <v>96588.496140000003</v>
      </c>
      <c r="K8" s="274">
        <f t="shared" ref="K8:K12" si="2">I8/$I$13</f>
        <v>0.18494740528290962</v>
      </c>
      <c r="L8" s="68"/>
      <c r="M8" s="79"/>
      <c r="N8" s="79"/>
      <c r="O8" s="79"/>
      <c r="P8" s="79"/>
      <c r="Q8" s="79"/>
      <c r="R8" s="79"/>
      <c r="S8" s="79"/>
    </row>
    <row r="9" spans="1:21" ht="13" customHeight="1">
      <c r="A9" s="417"/>
      <c r="B9" s="417"/>
      <c r="C9" s="135" t="s">
        <v>6</v>
      </c>
      <c r="D9" s="280">
        <v>37115</v>
      </c>
      <c r="E9" s="113">
        <v>14247.714</v>
      </c>
      <c r="F9" s="113">
        <v>156781.58800000002</v>
      </c>
      <c r="G9" s="274">
        <f t="shared" si="0"/>
        <v>0.25088937140395678</v>
      </c>
      <c r="H9" s="274">
        <f t="shared" si="1"/>
        <v>0.20119372399320248</v>
      </c>
      <c r="I9" s="280">
        <v>11861.295738904999</v>
      </c>
      <c r="J9" s="113">
        <v>129929.840867602</v>
      </c>
      <c r="K9" s="274">
        <f t="shared" si="2"/>
        <v>0.2487893268619995</v>
      </c>
      <c r="L9" s="68"/>
      <c r="M9" s="79"/>
      <c r="N9" s="79"/>
      <c r="O9" s="79"/>
      <c r="P9" s="79"/>
      <c r="Q9" s="79"/>
      <c r="R9" s="79"/>
      <c r="S9" s="79"/>
    </row>
    <row r="10" spans="1:21" ht="13" customHeight="1">
      <c r="A10" s="417"/>
      <c r="B10" s="417"/>
      <c r="C10" s="135" t="s">
        <v>7</v>
      </c>
      <c r="D10" s="280">
        <v>353290</v>
      </c>
      <c r="E10" s="113">
        <v>17631.644</v>
      </c>
      <c r="F10" s="113">
        <v>194018.30100000001</v>
      </c>
      <c r="G10" s="274">
        <f t="shared" si="0"/>
        <v>0.31047732148317592</v>
      </c>
      <c r="H10" s="274">
        <f t="shared" si="1"/>
        <v>0.22868522336281377</v>
      </c>
      <c r="I10" s="280">
        <v>14350.008989074999</v>
      </c>
      <c r="J10" s="113">
        <v>157191.45913239301</v>
      </c>
      <c r="K10" s="274">
        <f t="shared" si="2"/>
        <v>0.30098980376533424</v>
      </c>
      <c r="L10" s="68"/>
      <c r="M10" s="79"/>
      <c r="N10" s="79"/>
      <c r="O10" s="79"/>
      <c r="P10" s="79"/>
      <c r="Q10" s="79"/>
      <c r="R10" s="79"/>
      <c r="S10" s="79"/>
    </row>
    <row r="11" spans="1:21" ht="13" customHeight="1">
      <c r="A11" s="417"/>
      <c r="B11" s="417"/>
      <c r="C11" s="135" t="s">
        <v>89</v>
      </c>
      <c r="D11" s="280">
        <v>40</v>
      </c>
      <c r="E11" s="113">
        <v>1050.152</v>
      </c>
      <c r="F11" s="113">
        <v>11555.856</v>
      </c>
      <c r="G11" s="274">
        <f t="shared" si="0"/>
        <v>1.8492227957313576E-2</v>
      </c>
      <c r="H11" s="274">
        <f t="shared" si="1"/>
        <v>-8.0540564577302326E-2</v>
      </c>
      <c r="I11" s="280">
        <v>1142.1406530210002</v>
      </c>
      <c r="J11" s="113">
        <v>12511.124970000001</v>
      </c>
      <c r="K11" s="274">
        <f t="shared" si="2"/>
        <v>2.3956270082264326E-2</v>
      </c>
      <c r="L11" s="68"/>
      <c r="M11" s="79"/>
      <c r="N11" s="79"/>
      <c r="O11" s="79"/>
      <c r="P11" s="79"/>
      <c r="Q11" s="79"/>
      <c r="R11" s="79"/>
      <c r="S11" s="79"/>
    </row>
    <row r="12" spans="1:21" ht="13" customHeight="1">
      <c r="A12" s="417"/>
      <c r="B12" s="417"/>
      <c r="C12" s="135" t="s">
        <v>90</v>
      </c>
      <c r="D12" s="280"/>
      <c r="E12" s="113">
        <v>1152.412552171</v>
      </c>
      <c r="F12" s="113">
        <v>12681.127120000001</v>
      </c>
      <c r="G12" s="274">
        <f t="shared" si="0"/>
        <v>2.0292943893470333E-2</v>
      </c>
      <c r="H12" s="274">
        <f>(E12-I12)/I12</f>
        <v>0.32215205118817314</v>
      </c>
      <c r="I12" s="280">
        <v>871.61877571899993</v>
      </c>
      <c r="J12" s="113">
        <v>9547.8007900000011</v>
      </c>
      <c r="K12" s="274">
        <f t="shared" si="2"/>
        <v>1.8282104524225365E-2</v>
      </c>
      <c r="L12" s="68"/>
      <c r="M12" s="79"/>
      <c r="N12" s="79"/>
      <c r="O12" s="79"/>
      <c r="P12" s="79"/>
      <c r="Q12" s="79"/>
      <c r="R12" s="79"/>
      <c r="S12" s="79"/>
    </row>
    <row r="13" spans="1:21" ht="13" customHeight="1">
      <c r="A13" s="418"/>
      <c r="B13" s="418"/>
      <c r="C13" s="285" t="s">
        <v>0</v>
      </c>
      <c r="D13" s="288">
        <v>391839</v>
      </c>
      <c r="E13" s="286">
        <v>56788.830552171006</v>
      </c>
      <c r="F13" s="286">
        <v>624903.28911999997</v>
      </c>
      <c r="G13" s="287">
        <f>SUM(G7:G12)</f>
        <v>1</v>
      </c>
      <c r="H13" s="287">
        <f>(E13-I13)/I13</f>
        <v>0.19113925133942195</v>
      </c>
      <c r="I13" s="288">
        <v>47676.06347311</v>
      </c>
      <c r="J13" s="286">
        <v>522248.45215999498</v>
      </c>
      <c r="K13" s="287">
        <f>SUM(K7:K12)</f>
        <v>1</v>
      </c>
      <c r="L13" s="68"/>
      <c r="M13" s="79"/>
      <c r="N13" s="79"/>
      <c r="O13" s="79"/>
      <c r="P13" s="79"/>
      <c r="Q13" s="79"/>
      <c r="R13" s="79"/>
      <c r="S13" s="79"/>
    </row>
    <row r="14" spans="1:21" ht="13" customHeight="1">
      <c r="A14" s="416" t="str">
        <f>'3.1'!E5</f>
        <v>Květen</v>
      </c>
      <c r="B14" s="416"/>
      <c r="C14" s="145" t="s">
        <v>4</v>
      </c>
      <c r="D14" s="279">
        <v>127</v>
      </c>
      <c r="E14" s="275">
        <v>7604.5349999999999</v>
      </c>
      <c r="F14" s="275">
        <v>83692.138210000005</v>
      </c>
      <c r="G14" s="276">
        <f>E14/$E$20</f>
        <v>0.26033566696906935</v>
      </c>
      <c r="H14" s="276">
        <f>(E14-I14)/I14</f>
        <v>-0.12949869753433671</v>
      </c>
      <c r="I14" s="279">
        <v>8735.8111681859991</v>
      </c>
      <c r="J14" s="275">
        <v>95748.015610000002</v>
      </c>
      <c r="K14" s="276">
        <f>I14/$I$20</f>
        <v>0.24807163139447366</v>
      </c>
      <c r="L14" s="68"/>
      <c r="M14" s="79"/>
      <c r="N14" s="79"/>
      <c r="O14" s="79"/>
      <c r="P14" s="79"/>
      <c r="Q14" s="79"/>
      <c r="R14" s="79"/>
      <c r="S14" s="79"/>
    </row>
    <row r="15" spans="1:21" ht="13" customHeight="1">
      <c r="A15" s="417"/>
      <c r="B15" s="417"/>
      <c r="C15" s="135" t="s">
        <v>5</v>
      </c>
      <c r="D15" s="280">
        <v>1265</v>
      </c>
      <c r="E15" s="113">
        <v>5162.9670000000006</v>
      </c>
      <c r="F15" s="113">
        <v>56821.327010000001</v>
      </c>
      <c r="G15" s="274">
        <f t="shared" ref="G15:G19" si="3">E15/$E$20</f>
        <v>0.17675038085619899</v>
      </c>
      <c r="H15" s="274">
        <f t="shared" ref="H15:H17" si="4">(E15-I15)/I15</f>
        <v>-0.19171383148634019</v>
      </c>
      <c r="I15" s="280">
        <v>6387.5483722480003</v>
      </c>
      <c r="J15" s="113">
        <v>70010.107759999999</v>
      </c>
      <c r="K15" s="274">
        <f t="shared" ref="K15:K19" si="5">I15/$I$20</f>
        <v>0.18138779728725682</v>
      </c>
      <c r="L15" s="86"/>
      <c r="M15" s="79"/>
      <c r="N15" s="79"/>
      <c r="O15" s="79"/>
      <c r="P15" s="79"/>
      <c r="Q15" s="79"/>
      <c r="R15" s="79"/>
      <c r="S15" s="79"/>
    </row>
    <row r="16" spans="1:21" ht="13" customHeight="1">
      <c r="A16" s="417"/>
      <c r="B16" s="417"/>
      <c r="C16" s="135" t="s">
        <v>6</v>
      </c>
      <c r="D16" s="280">
        <v>37025</v>
      </c>
      <c r="E16" s="113">
        <v>6574.0330000000004</v>
      </c>
      <c r="F16" s="113">
        <v>72350.888370354995</v>
      </c>
      <c r="G16" s="274">
        <f t="shared" si="3"/>
        <v>0.22505718833980934</v>
      </c>
      <c r="H16" s="274">
        <f t="shared" si="4"/>
        <v>-0.18446995063711305</v>
      </c>
      <c r="I16" s="280">
        <v>8061.0555124680004</v>
      </c>
      <c r="J16" s="113">
        <v>88352.421335723004</v>
      </c>
      <c r="K16" s="274">
        <f>I16/$I$20</f>
        <v>0.2289105331193412</v>
      </c>
      <c r="L16" s="68"/>
      <c r="M16" s="79"/>
      <c r="N16" s="79"/>
      <c r="O16" s="79"/>
      <c r="P16" s="79"/>
      <c r="Q16" s="79"/>
      <c r="R16" s="79"/>
      <c r="S16" s="79"/>
    </row>
    <row r="17" spans="1:20" ht="13" customHeight="1">
      <c r="A17" s="417"/>
      <c r="B17" s="417"/>
      <c r="C17" s="135" t="s">
        <v>7</v>
      </c>
      <c r="D17" s="280">
        <v>352917</v>
      </c>
      <c r="E17" s="113">
        <v>8407.0550000000003</v>
      </c>
      <c r="F17" s="113">
        <v>92524.312718638001</v>
      </c>
      <c r="G17" s="274">
        <f t="shared" si="3"/>
        <v>0.28780934937779223</v>
      </c>
      <c r="H17" s="274">
        <f t="shared" si="4"/>
        <v>-0.1557151969043124</v>
      </c>
      <c r="I17" s="280">
        <v>9957.6055013360001</v>
      </c>
      <c r="J17" s="113">
        <v>109139.37453826901</v>
      </c>
      <c r="K17" s="274">
        <f>I17/$I$20</f>
        <v>0.28276703719225965</v>
      </c>
      <c r="L17" s="68"/>
      <c r="M17" s="79"/>
      <c r="N17" s="79"/>
      <c r="O17" s="79"/>
      <c r="P17" s="79"/>
      <c r="Q17" s="79"/>
      <c r="R17" s="79"/>
      <c r="S17" s="79"/>
    </row>
    <row r="18" spans="1:20" ht="13" customHeight="1">
      <c r="A18" s="417"/>
      <c r="B18" s="417"/>
      <c r="C18" s="135" t="s">
        <v>89</v>
      </c>
      <c r="D18" s="280">
        <v>40</v>
      </c>
      <c r="E18" s="113">
        <v>1082.817</v>
      </c>
      <c r="F18" s="113">
        <v>11916.99692</v>
      </c>
      <c r="G18" s="274">
        <f t="shared" si="3"/>
        <v>3.7069444206706492E-2</v>
      </c>
      <c r="H18" s="274">
        <f>(E18-I18)/I18</f>
        <v>-8.7127876427629342E-2</v>
      </c>
      <c r="I18" s="280">
        <v>1186.165041126</v>
      </c>
      <c r="J18" s="113">
        <v>13000.84751</v>
      </c>
      <c r="K18" s="274">
        <f>I18/$I$20</f>
        <v>3.3683637522618513E-2</v>
      </c>
      <c r="L18" s="68"/>
      <c r="M18" s="79"/>
      <c r="N18" s="79"/>
      <c r="O18" s="79"/>
      <c r="P18" s="79"/>
      <c r="Q18" s="79"/>
      <c r="R18" s="79"/>
      <c r="S18" s="79"/>
    </row>
    <row r="19" spans="1:20" ht="13" customHeight="1">
      <c r="A19" s="417"/>
      <c r="B19" s="417"/>
      <c r="C19" s="135" t="s">
        <v>90</v>
      </c>
      <c r="D19" s="280"/>
      <c r="E19" s="113">
        <v>379.09300000000002</v>
      </c>
      <c r="F19" s="113">
        <v>4172.1266409999989</v>
      </c>
      <c r="G19" s="274">
        <f t="shared" si="3"/>
        <v>1.2977970250423649E-2</v>
      </c>
      <c r="H19" s="274">
        <f t="shared" ref="H19" si="6">(E19-I19)/I19</f>
        <v>-0.57246184099479414</v>
      </c>
      <c r="I19" s="280">
        <v>886.68810494499996</v>
      </c>
      <c r="J19" s="113">
        <v>9718.4594400000005</v>
      </c>
      <c r="K19" s="274">
        <f t="shared" si="5"/>
        <v>2.5179363484050196E-2</v>
      </c>
      <c r="L19" s="68"/>
      <c r="M19" s="79"/>
      <c r="N19" s="79"/>
      <c r="O19" s="79"/>
      <c r="P19" s="79"/>
      <c r="Q19" s="79"/>
      <c r="R19" s="79"/>
      <c r="S19" s="79"/>
    </row>
    <row r="20" spans="1:20" ht="13" customHeight="1">
      <c r="A20" s="418"/>
      <c r="B20" s="418"/>
      <c r="C20" s="285" t="s">
        <v>0</v>
      </c>
      <c r="D20" s="288">
        <v>391374</v>
      </c>
      <c r="E20" s="286">
        <v>29210.5</v>
      </c>
      <c r="F20" s="286">
        <v>321477.78986999299</v>
      </c>
      <c r="G20" s="287">
        <f>SUM(G14:G19)</f>
        <v>1</v>
      </c>
      <c r="H20" s="287">
        <f>(E20-I20)/I20</f>
        <v>-0.17050675096575207</v>
      </c>
      <c r="I20" s="288">
        <v>35214.873700308999</v>
      </c>
      <c r="J20" s="286">
        <v>385969.22619399201</v>
      </c>
      <c r="K20" s="287">
        <f>SUM(K14:K19)</f>
        <v>1</v>
      </c>
      <c r="L20" s="68"/>
      <c r="M20" s="79"/>
      <c r="N20" s="79"/>
      <c r="O20" s="79"/>
      <c r="P20" s="79"/>
      <c r="Q20" s="79"/>
      <c r="R20" s="79"/>
      <c r="S20" s="79"/>
    </row>
    <row r="21" spans="1:20" ht="13" customHeight="1">
      <c r="A21" s="416" t="str">
        <f>'3.1'!F5</f>
        <v>Červen</v>
      </c>
      <c r="B21" s="416"/>
      <c r="C21" s="145" t="s">
        <v>4</v>
      </c>
      <c r="D21" s="279">
        <v>127</v>
      </c>
      <c r="E21" s="275">
        <v>5616.6910000000007</v>
      </c>
      <c r="F21" s="275">
        <v>61987.801520000001</v>
      </c>
      <c r="G21" s="276">
        <f>E21/$E$27</f>
        <v>0.3052651488079629</v>
      </c>
      <c r="H21" s="276">
        <f>(E21-I21)/I21</f>
        <v>-0.10507820369659247</v>
      </c>
      <c r="I21" s="279">
        <v>6276.1808050720001</v>
      </c>
      <c r="J21" s="275">
        <v>68649.338510000001</v>
      </c>
      <c r="K21" s="276">
        <f>I21/$I$27</f>
        <v>0.3177322130776834</v>
      </c>
      <c r="L21" s="78"/>
      <c r="M21" s="79"/>
      <c r="N21" s="79"/>
      <c r="O21" s="79"/>
      <c r="P21" s="79"/>
      <c r="Q21" s="79"/>
      <c r="R21" s="79"/>
      <c r="S21" s="79"/>
      <c r="T21" s="78"/>
    </row>
    <row r="22" spans="1:20" ht="13" customHeight="1">
      <c r="A22" s="417"/>
      <c r="B22" s="417"/>
      <c r="C22" s="135" t="s">
        <v>5</v>
      </c>
      <c r="D22" s="280">
        <v>1264</v>
      </c>
      <c r="E22" s="113">
        <v>3019.3530000000001</v>
      </c>
      <c r="F22" s="113">
        <v>33322.651850000002</v>
      </c>
      <c r="G22" s="274">
        <f t="shared" ref="G22:G26" si="7">E22/$E$27</f>
        <v>0.16410075662855034</v>
      </c>
      <c r="H22" s="274">
        <f t="shared" ref="H22:H26" si="8">(E22-I22)/I22</f>
        <v>-4.7439241133655531E-2</v>
      </c>
      <c r="I22" s="280">
        <v>3169.7222165580001</v>
      </c>
      <c r="J22" s="113">
        <v>34670.66042</v>
      </c>
      <c r="K22" s="274">
        <f t="shared" ref="K22:K26" si="9">I22/$I$27</f>
        <v>0.16046746994519062</v>
      </c>
      <c r="L22" s="78"/>
      <c r="M22" s="79"/>
      <c r="N22" s="79"/>
      <c r="O22" s="79"/>
      <c r="P22" s="79"/>
      <c r="Q22" s="79"/>
      <c r="R22" s="79"/>
      <c r="S22" s="79"/>
      <c r="T22" s="78"/>
    </row>
    <row r="23" spans="1:20" ht="13" customHeight="1">
      <c r="A23" s="417"/>
      <c r="B23" s="417"/>
      <c r="C23" s="135" t="s">
        <v>6</v>
      </c>
      <c r="D23" s="280">
        <v>36996</v>
      </c>
      <c r="E23" s="113">
        <v>3797.3809999999999</v>
      </c>
      <c r="F23" s="113">
        <v>41909.244419568997</v>
      </c>
      <c r="G23" s="274">
        <f t="shared" si="7"/>
        <v>0.20638630041167133</v>
      </c>
      <c r="H23" s="274">
        <f t="shared" si="8"/>
        <v>4.5816433202770908E-2</v>
      </c>
      <c r="I23" s="280">
        <v>3631.0205877819999</v>
      </c>
      <c r="J23" s="113">
        <v>39716.376759892999</v>
      </c>
      <c r="K23" s="274">
        <f t="shared" si="9"/>
        <v>0.18382074113516086</v>
      </c>
      <c r="L23" s="78"/>
      <c r="M23" s="79"/>
      <c r="N23" s="79"/>
      <c r="O23" s="79"/>
      <c r="P23" s="79"/>
      <c r="Q23" s="79"/>
      <c r="R23" s="79"/>
      <c r="S23" s="79"/>
      <c r="T23" s="78"/>
    </row>
    <row r="24" spans="1:20" ht="13" customHeight="1">
      <c r="A24" s="417"/>
      <c r="B24" s="417"/>
      <c r="C24" s="135" t="s">
        <v>7</v>
      </c>
      <c r="D24" s="280">
        <v>352544</v>
      </c>
      <c r="E24" s="113">
        <v>4724.6750000000002</v>
      </c>
      <c r="F24" s="113">
        <v>52143.191381436998</v>
      </c>
      <c r="G24" s="274">
        <f t="shared" si="7"/>
        <v>0.25678439795677954</v>
      </c>
      <c r="H24" s="274">
        <f t="shared" si="8"/>
        <v>-2.4442579499889438E-2</v>
      </c>
      <c r="I24" s="280">
        <v>4843.0516756029992</v>
      </c>
      <c r="J24" s="113">
        <v>52973.664116107997</v>
      </c>
      <c r="K24" s="274">
        <f t="shared" si="9"/>
        <v>0.24517992306648836</v>
      </c>
      <c r="L24" s="78"/>
      <c r="M24" s="79"/>
      <c r="N24" s="79"/>
      <c r="O24" s="79"/>
      <c r="P24" s="79"/>
      <c r="Q24" s="79"/>
      <c r="R24" s="79"/>
      <c r="S24" s="79"/>
      <c r="T24" s="78"/>
    </row>
    <row r="25" spans="1:20" ht="13" customHeight="1">
      <c r="A25" s="417"/>
      <c r="B25" s="417"/>
      <c r="C25" s="135" t="s">
        <v>89</v>
      </c>
      <c r="D25" s="280">
        <v>40</v>
      </c>
      <c r="E25" s="113">
        <v>1033.8389999999999</v>
      </c>
      <c r="F25" s="113">
        <v>11409.816630000001</v>
      </c>
      <c r="G25" s="274">
        <f t="shared" si="7"/>
        <v>5.6188780222817224E-2</v>
      </c>
      <c r="H25" s="274">
        <f t="shared" si="8"/>
        <v>-8.8932139055415887E-2</v>
      </c>
      <c r="I25" s="280">
        <v>1134.7552079469999</v>
      </c>
      <c r="J25" s="113">
        <v>12412.037960000001</v>
      </c>
      <c r="K25" s="274">
        <f t="shared" si="9"/>
        <v>5.7447083619875251E-2</v>
      </c>
      <c r="L25" s="78"/>
      <c r="M25" s="79"/>
      <c r="N25" s="79"/>
      <c r="O25" s="79"/>
      <c r="P25" s="79"/>
      <c r="Q25" s="79"/>
      <c r="R25" s="79"/>
      <c r="S25" s="79"/>
      <c r="T25" s="78"/>
    </row>
    <row r="26" spans="1:20" ht="13" customHeight="1">
      <c r="A26" s="417"/>
      <c r="B26" s="417"/>
      <c r="C26" s="135" t="s">
        <v>90</v>
      </c>
      <c r="D26" s="280"/>
      <c r="E26" s="113">
        <v>207.446</v>
      </c>
      <c r="F26" s="113">
        <v>2289.4497299999998</v>
      </c>
      <c r="G26" s="274">
        <f t="shared" si="7"/>
        <v>1.1274615972218635E-2</v>
      </c>
      <c r="H26" s="274">
        <f t="shared" si="8"/>
        <v>-0.70293609475783403</v>
      </c>
      <c r="I26" s="280">
        <v>698.32112329800009</v>
      </c>
      <c r="J26" s="113">
        <v>7638.2890600000001</v>
      </c>
      <c r="K26" s="274">
        <f t="shared" si="9"/>
        <v>3.5352569155601629E-2</v>
      </c>
      <c r="L26" s="78"/>
      <c r="M26" s="79"/>
      <c r="N26" s="79"/>
      <c r="O26" s="79"/>
      <c r="P26" s="79"/>
      <c r="Q26" s="79"/>
      <c r="R26" s="79"/>
      <c r="S26" s="79"/>
      <c r="T26" s="78"/>
    </row>
    <row r="27" spans="1:20" ht="13" customHeight="1">
      <c r="A27" s="418"/>
      <c r="B27" s="418"/>
      <c r="C27" s="285" t="s">
        <v>0</v>
      </c>
      <c r="D27" s="288">
        <v>390971</v>
      </c>
      <c r="E27" s="286">
        <v>18399.385000000002</v>
      </c>
      <c r="F27" s="286">
        <v>203062.15553100599</v>
      </c>
      <c r="G27" s="287">
        <f>SUM(G21:G26)</f>
        <v>1</v>
      </c>
      <c r="H27" s="287">
        <f>(E27-I27)/I27</f>
        <v>-6.8529493192115432E-2</v>
      </c>
      <c r="I27" s="288">
        <v>19753.051616259996</v>
      </c>
      <c r="J27" s="286">
        <v>216060.366826001</v>
      </c>
      <c r="K27" s="287">
        <f>SUM(K21:K26)</f>
        <v>1.0000000000000002</v>
      </c>
      <c r="M27" s="79"/>
      <c r="N27" s="79"/>
      <c r="O27" s="79"/>
      <c r="P27" s="79"/>
      <c r="Q27" s="79"/>
      <c r="R27" s="79"/>
      <c r="S27" s="79"/>
    </row>
    <row r="28" spans="1:20" ht="13" customHeight="1">
      <c r="A28" s="486" t="str">
        <f>'3.1'!G5</f>
        <v>II. čtvrtletí</v>
      </c>
      <c r="B28" s="486"/>
      <c r="C28" s="145" t="s">
        <v>4</v>
      </c>
      <c r="D28" s="279">
        <f>D21</f>
        <v>127</v>
      </c>
      <c r="E28" s="275">
        <f>E7+E14+E21</f>
        <v>25380.163</v>
      </c>
      <c r="F28" s="275">
        <f>F7+F14+F21</f>
        <v>279476.66473000002</v>
      </c>
      <c r="G28" s="276">
        <f>E28/$E$34</f>
        <v>0.24310800057034049</v>
      </c>
      <c r="H28" s="276">
        <f>(E28-I28)/I28</f>
        <v>-1.0343522672161584E-2</v>
      </c>
      <c r="I28" s="279">
        <f>I7+I14+I21</f>
        <v>25645.427056192999</v>
      </c>
      <c r="J28" s="275">
        <f>J7+J14+J21</f>
        <v>280877.08438000001</v>
      </c>
      <c r="K28" s="276">
        <f>I28/$I$34</f>
        <v>0.24984830927353524</v>
      </c>
      <c r="M28" s="79"/>
      <c r="N28" s="79"/>
      <c r="O28" s="79"/>
      <c r="P28" s="79"/>
      <c r="Q28" s="79"/>
      <c r="R28" s="79"/>
      <c r="S28" s="79"/>
    </row>
    <row r="29" spans="1:20" ht="13" customHeight="1">
      <c r="A29" s="487"/>
      <c r="B29" s="487"/>
      <c r="C29" s="135" t="s">
        <v>5</v>
      </c>
      <c r="D29" s="280">
        <f t="shared" ref="D29:D32" si="10">D22</f>
        <v>1264</v>
      </c>
      <c r="E29" s="113">
        <f>E8+E15+E22</f>
        <v>18730.291000000001</v>
      </c>
      <c r="F29" s="113">
        <f t="shared" ref="F29" si="11">F8+F15+F22</f>
        <v>206213.67086000001</v>
      </c>
      <c r="G29" s="274">
        <f t="shared" ref="G29:G33" si="12">E29/$E$34</f>
        <v>0.17941112494473119</v>
      </c>
      <c r="H29" s="274">
        <f t="shared" ref="H29:H31" si="13">(E29-I29)/I29</f>
        <v>1.9344727785436628E-2</v>
      </c>
      <c r="I29" s="280">
        <f>I8+I15+I22</f>
        <v>18374.834822261</v>
      </c>
      <c r="J29" s="113">
        <f t="shared" ref="J29" si="14">J8+J15+J22</f>
        <v>201269.26431999999</v>
      </c>
      <c r="K29" s="274">
        <f t="shared" ref="K29:K33" si="15">I29/$I$34</f>
        <v>0.17901520623786027</v>
      </c>
      <c r="M29" s="79"/>
      <c r="N29" s="79"/>
      <c r="O29" s="79"/>
      <c r="P29" s="79"/>
      <c r="Q29" s="79"/>
      <c r="R29" s="79"/>
      <c r="S29" s="79"/>
    </row>
    <row r="30" spans="1:20" ht="13" customHeight="1">
      <c r="A30" s="487"/>
      <c r="B30" s="487"/>
      <c r="C30" s="135" t="s">
        <v>6</v>
      </c>
      <c r="D30" s="280">
        <f t="shared" si="10"/>
        <v>36996</v>
      </c>
      <c r="E30" s="113">
        <f t="shared" ref="E30:F33" si="16">E9+E16+E23</f>
        <v>24619.128000000001</v>
      </c>
      <c r="F30" s="113">
        <f t="shared" si="16"/>
        <v>271041.72078992397</v>
      </c>
      <c r="G30" s="274">
        <f t="shared" si="12"/>
        <v>0.23581830360448378</v>
      </c>
      <c r="H30" s="274">
        <f t="shared" si="13"/>
        <v>4.5248560084008613E-2</v>
      </c>
      <c r="I30" s="280">
        <f t="shared" ref="I30:J32" si="17">I9+I16+I23</f>
        <v>23553.371839154999</v>
      </c>
      <c r="J30" s="113">
        <f t="shared" si="17"/>
        <v>257998.63896321799</v>
      </c>
      <c r="K30" s="274">
        <f t="shared" si="15"/>
        <v>0.22946664599537978</v>
      </c>
      <c r="M30" s="79"/>
      <c r="N30" s="79"/>
      <c r="O30" s="79"/>
      <c r="P30" s="79"/>
      <c r="Q30" s="79"/>
      <c r="R30" s="79"/>
      <c r="S30" s="79"/>
    </row>
    <row r="31" spans="1:20" ht="13" customHeight="1">
      <c r="A31" s="487"/>
      <c r="B31" s="487"/>
      <c r="C31" s="135" t="s">
        <v>7</v>
      </c>
      <c r="D31" s="280">
        <f t="shared" si="10"/>
        <v>352544</v>
      </c>
      <c r="E31" s="113">
        <f>E10+E17+E24</f>
        <v>30763.374</v>
      </c>
      <c r="F31" s="113">
        <f t="shared" si="16"/>
        <v>338685.80510007503</v>
      </c>
      <c r="G31" s="274">
        <f t="shared" si="12"/>
        <v>0.29467195872373231</v>
      </c>
      <c r="H31" s="274">
        <f t="shared" si="13"/>
        <v>5.5323189693215986E-2</v>
      </c>
      <c r="I31" s="280">
        <f>I10+I17+I24</f>
        <v>29150.666166013994</v>
      </c>
      <c r="J31" s="113">
        <f t="shared" si="17"/>
        <v>319304.49778676999</v>
      </c>
      <c r="K31" s="274">
        <f t="shared" si="15"/>
        <v>0.28399779187989954</v>
      </c>
      <c r="M31" s="79"/>
      <c r="N31" s="79"/>
      <c r="O31" s="79"/>
      <c r="P31" s="79"/>
      <c r="Q31" s="79"/>
      <c r="R31" s="79"/>
      <c r="S31" s="79"/>
    </row>
    <row r="32" spans="1:20" ht="13" customHeight="1">
      <c r="A32" s="487"/>
      <c r="B32" s="487"/>
      <c r="C32" s="135" t="s">
        <v>89</v>
      </c>
      <c r="D32" s="280">
        <f t="shared" si="10"/>
        <v>40</v>
      </c>
      <c r="E32" s="113">
        <f>E11+E18+E25</f>
        <v>3166.808</v>
      </c>
      <c r="F32" s="113">
        <f t="shared" si="16"/>
        <v>34882.669549999999</v>
      </c>
      <c r="G32" s="274">
        <f t="shared" si="12"/>
        <v>3.0333783162470582E-2</v>
      </c>
      <c r="H32" s="274">
        <f>(E32-I32)/I32</f>
        <v>-8.554654696221646E-2</v>
      </c>
      <c r="I32" s="280">
        <f>I11+I18+I25</f>
        <v>3463.0609020940001</v>
      </c>
      <c r="J32" s="113">
        <f t="shared" si="17"/>
        <v>37924.010439999998</v>
      </c>
      <c r="K32" s="274">
        <f t="shared" si="15"/>
        <v>3.3738565140818223E-2</v>
      </c>
      <c r="M32" s="79"/>
      <c r="N32" s="79"/>
      <c r="O32" s="79"/>
      <c r="P32" s="79"/>
      <c r="Q32" s="79"/>
      <c r="R32" s="79"/>
      <c r="S32" s="79"/>
    </row>
    <row r="33" spans="1:20" ht="13" customHeight="1">
      <c r="A33" s="487"/>
      <c r="B33" s="487"/>
      <c r="C33" s="135" t="s">
        <v>90</v>
      </c>
      <c r="D33" s="280"/>
      <c r="E33" s="113">
        <f t="shared" si="16"/>
        <v>1738.951552171</v>
      </c>
      <c r="F33" s="113">
        <f t="shared" si="16"/>
        <v>19142.703491</v>
      </c>
      <c r="G33" s="274">
        <f t="shared" si="12"/>
        <v>1.665682899424176E-2</v>
      </c>
      <c r="H33" s="274">
        <f t="shared" ref="H33" si="18">(E33-I33)/I33</f>
        <v>-0.29213883853540135</v>
      </c>
      <c r="I33" s="280">
        <f t="shared" ref="I33:J33" si="19">I12+I19+I26</f>
        <v>2456.6280039620001</v>
      </c>
      <c r="J33" s="113">
        <f t="shared" si="19"/>
        <v>26904.549289999999</v>
      </c>
      <c r="K33" s="274">
        <f t="shared" si="15"/>
        <v>2.3933481472507019E-2</v>
      </c>
      <c r="M33" s="79"/>
      <c r="N33" s="79"/>
      <c r="O33" s="79"/>
      <c r="P33" s="79"/>
      <c r="Q33" s="79"/>
      <c r="R33" s="79"/>
      <c r="S33" s="79"/>
    </row>
    <row r="34" spans="1:20" ht="13" customHeight="1">
      <c r="A34" s="488"/>
      <c r="B34" s="488"/>
      <c r="C34" s="285" t="s">
        <v>0</v>
      </c>
      <c r="D34" s="288">
        <f>SUM(D28:D33)</f>
        <v>390971</v>
      </c>
      <c r="E34" s="286">
        <f>SUM(E28:E33)</f>
        <v>104398.71555217099</v>
      </c>
      <c r="F34" s="286">
        <f>SUM(F28:F33)</f>
        <v>1149443.234520999</v>
      </c>
      <c r="G34" s="287">
        <f>SUM(G28:G33)</f>
        <v>1</v>
      </c>
      <c r="H34" s="287">
        <f>(E34-I34)/I34</f>
        <v>1.7095270587033602E-2</v>
      </c>
      <c r="I34" s="288">
        <f>SUM(I28:I33)</f>
        <v>102643.98878967899</v>
      </c>
      <c r="J34" s="286">
        <f>SUM(J28:J33)</f>
        <v>1124278.045179988</v>
      </c>
      <c r="K34" s="287">
        <f>SUM(K28:K33)</f>
        <v>1</v>
      </c>
      <c r="M34" s="79"/>
      <c r="N34" s="79"/>
      <c r="O34" s="79"/>
      <c r="P34" s="79"/>
      <c r="Q34" s="79"/>
      <c r="R34" s="79"/>
      <c r="S34" s="79"/>
    </row>
    <row r="35" spans="1:20" ht="20.149999999999999" customHeight="1">
      <c r="A35" s="110"/>
      <c r="B35" s="270"/>
      <c r="C35" s="90"/>
      <c r="D35" s="78"/>
      <c r="E35" s="78"/>
      <c r="F35" s="78"/>
      <c r="G35" s="470" t="s">
        <v>257</v>
      </c>
      <c r="H35" s="470"/>
      <c r="I35" s="470"/>
      <c r="J35" s="470"/>
      <c r="K35" s="470"/>
    </row>
    <row r="36" spans="1:20" ht="15" customHeight="1">
      <c r="A36" s="462" t="s">
        <v>256</v>
      </c>
      <c r="B36" s="462"/>
      <c r="C36" s="462"/>
      <c r="D36" s="462"/>
      <c r="E36" s="462"/>
      <c r="F36" s="104"/>
      <c r="G36" s="470"/>
      <c r="H36" s="470"/>
      <c r="I36" s="470"/>
      <c r="J36" s="470"/>
      <c r="K36" s="470"/>
      <c r="M36" s="68"/>
      <c r="N36" s="68"/>
      <c r="O36" s="68"/>
      <c r="P36" s="68"/>
      <c r="Q36" s="68"/>
      <c r="R36" s="68"/>
      <c r="S36" s="68"/>
    </row>
    <row r="37" spans="1:20" ht="15" customHeight="1">
      <c r="A37" s="463" t="str">
        <f>A28</f>
        <v>II. čtvrtletí</v>
      </c>
      <c r="B37" s="464"/>
      <c r="C37" s="464"/>
      <c r="D37" s="464"/>
      <c r="E37" s="464"/>
      <c r="F37" s="109"/>
      <c r="G37" s="465" t="str">
        <f>A28</f>
        <v>II. čtvrtletí</v>
      </c>
      <c r="H37" s="465"/>
      <c r="I37" s="465"/>
      <c r="J37" s="465"/>
      <c r="K37" s="465"/>
      <c r="M37" s="68"/>
      <c r="N37" s="68"/>
      <c r="O37" s="68"/>
      <c r="P37" s="68"/>
      <c r="Q37" s="68"/>
      <c r="R37" s="68"/>
      <c r="S37" s="68"/>
    </row>
    <row r="38" spans="1:20" ht="15" customHeight="1">
      <c r="A38" s="83"/>
      <c r="B38" s="83"/>
      <c r="C38" s="83"/>
      <c r="G38" s="83"/>
      <c r="H38" s="83"/>
      <c r="I38" s="83"/>
      <c r="J38" s="83"/>
      <c r="K38" s="83"/>
      <c r="M38" s="68"/>
      <c r="N38" s="68"/>
      <c r="O38" s="68"/>
      <c r="P38" s="68"/>
      <c r="Q38" s="68"/>
      <c r="R38" s="68"/>
      <c r="S38" s="68"/>
      <c r="T38" s="68"/>
    </row>
    <row r="39" spans="1:20" ht="15" customHeight="1">
      <c r="A39" s="83"/>
      <c r="B39" s="83"/>
      <c r="C39" s="83"/>
      <c r="G39" s="83"/>
      <c r="H39" s="83"/>
      <c r="I39" s="83"/>
      <c r="J39" s="83"/>
      <c r="K39" s="83"/>
    </row>
    <row r="40" spans="1:20" ht="15" customHeight="1">
      <c r="A40" s="83"/>
      <c r="B40" s="83"/>
      <c r="C40" s="83"/>
      <c r="G40" s="83"/>
      <c r="H40" s="83"/>
      <c r="I40" s="83"/>
      <c r="J40" s="83"/>
      <c r="K40" s="83"/>
    </row>
    <row r="41" spans="1:20" ht="15" customHeight="1">
      <c r="A41" s="83"/>
      <c r="B41" s="83"/>
      <c r="C41" s="83">
        <f>D3</f>
        <v>2026</v>
      </c>
      <c r="D41" s="83">
        <f>I3</f>
        <v>2025</v>
      </c>
      <c r="H41" s="83"/>
      <c r="I41" s="83">
        <f>D3</f>
        <v>2026</v>
      </c>
      <c r="J41" s="83">
        <f>I3</f>
        <v>2025</v>
      </c>
      <c r="K41" s="83"/>
    </row>
    <row r="42" spans="1:20" ht="15" customHeight="1">
      <c r="A42" s="83"/>
      <c r="B42" s="83" t="str">
        <f>A7</f>
        <v>Duben</v>
      </c>
      <c r="C42" s="69">
        <f>E13</f>
        <v>56788.830552171006</v>
      </c>
      <c r="D42" s="69">
        <f>I13</f>
        <v>47676.06347311</v>
      </c>
      <c r="H42" s="83" t="str">
        <f>A7</f>
        <v>Duben</v>
      </c>
      <c r="I42" s="84">
        <f>E13/E34</f>
        <v>0.54396100806232639</v>
      </c>
      <c r="J42" s="84">
        <f>I13/I34</f>
        <v>0.46447983983552965</v>
      </c>
      <c r="K42" s="83"/>
    </row>
    <row r="43" spans="1:20" ht="15" customHeight="1">
      <c r="A43" s="83"/>
      <c r="B43" s="83" t="str">
        <f>A14</f>
        <v>Květen</v>
      </c>
      <c r="C43" s="69">
        <f>E20</f>
        <v>29210.5</v>
      </c>
      <c r="D43" s="69">
        <f>I20</f>
        <v>35214.873700308999</v>
      </c>
      <c r="H43" s="83" t="str">
        <f>A14</f>
        <v>Květen</v>
      </c>
      <c r="I43" s="84">
        <f>E20/E34</f>
        <v>0.27979750369057643</v>
      </c>
      <c r="J43" s="84">
        <f>I20/I34</f>
        <v>0.34307779847162284</v>
      </c>
      <c r="K43" s="83"/>
    </row>
    <row r="44" spans="1:20" ht="15" customHeight="1">
      <c r="A44" s="83"/>
      <c r="B44" s="83" t="str">
        <f>A21</f>
        <v>Červen</v>
      </c>
      <c r="C44" s="69">
        <f>E27</f>
        <v>18399.385000000002</v>
      </c>
      <c r="D44" s="69">
        <f>I27</f>
        <v>19753.051616259996</v>
      </c>
      <c r="H44" s="83" t="str">
        <f>A21</f>
        <v>Červen</v>
      </c>
      <c r="I44" s="84">
        <f>E27/E34</f>
        <v>0.17624148824709734</v>
      </c>
      <c r="J44" s="84">
        <f>I27/I34</f>
        <v>0.19244236169284759</v>
      </c>
      <c r="K44" s="83"/>
    </row>
    <row r="45" spans="1:20" ht="15" customHeight="1">
      <c r="A45" s="83"/>
      <c r="B45" s="83"/>
      <c r="C45" s="69">
        <f>SUM(C42:C44)</f>
        <v>104398.71555217102</v>
      </c>
      <c r="D45" s="69">
        <f>SUM(D42:D44)</f>
        <v>102643.98878967899</v>
      </c>
      <c r="E45" s="83"/>
      <c r="F45" s="83"/>
      <c r="G45" s="83"/>
      <c r="H45" s="83"/>
      <c r="I45" s="85">
        <f>SUM(I42:I44)</f>
        <v>1.0000000000000002</v>
      </c>
      <c r="J45" s="85">
        <f>SUM(J42:J44)</f>
        <v>1.0000000000000002</v>
      </c>
      <c r="K45" s="83"/>
    </row>
    <row r="46" spans="1:20" ht="15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</row>
    <row r="47" spans="1:20" ht="15" customHeight="1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</row>
    <row r="48" spans="1:20" ht="15" customHeight="1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</row>
    <row r="49" spans="1:11" ht="15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</row>
    <row r="50" spans="1:11" ht="15" customHeight="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</row>
    <row r="51" spans="1:11" ht="15" customHeight="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ht="15" customHeight="1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</row>
    <row r="53" spans="1:11" ht="15" customHeight="1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</row>
    <row r="54" spans="1:11" ht="15" customHeight="1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</row>
    <row r="55" spans="1:11" ht="15" customHeight="1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</row>
    <row r="56" spans="1:11" ht="15" customHeight="1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</row>
    <row r="57" spans="1:11" ht="15" customHeight="1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</row>
    <row r="58" spans="1:11" ht="15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</row>
    <row r="59" spans="1:11" ht="15" customHeight="1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</row>
    <row r="60" spans="1:11" ht="15" customHeight="1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</row>
    <row r="61" spans="1:11" ht="15" customHeight="1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</row>
    <row r="62" spans="1:11" ht="15" customHeight="1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/>
    <row r="77" spans="1:11" ht="15" customHeight="1"/>
    <row r="78" spans="1:11" ht="15" customHeight="1"/>
    <row r="79" spans="1:11" ht="15" customHeight="1"/>
    <row r="80" spans="1:1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21">
    <mergeCell ref="D5:D6"/>
    <mergeCell ref="C5:C6"/>
    <mergeCell ref="A5:B6"/>
    <mergeCell ref="A37:E37"/>
    <mergeCell ref="G37:K37"/>
    <mergeCell ref="A7:B13"/>
    <mergeCell ref="A14:B20"/>
    <mergeCell ref="A21:B27"/>
    <mergeCell ref="A28:B34"/>
    <mergeCell ref="A36:E36"/>
    <mergeCell ref="G5:G6"/>
    <mergeCell ref="H5:H6"/>
    <mergeCell ref="K5:K6"/>
    <mergeCell ref="E5:F5"/>
    <mergeCell ref="I5:J5"/>
    <mergeCell ref="G35:K36"/>
    <mergeCell ref="A1:K1"/>
    <mergeCell ref="A2:C2"/>
    <mergeCell ref="E3:G4"/>
    <mergeCell ref="I3:K4"/>
    <mergeCell ref="A3:C4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4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/>
  <dimension ref="A1:U92"/>
  <sheetViews>
    <sheetView showGridLines="0" topLeftCell="A3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21" s="76" customFormat="1" ht="18">
      <c r="A1" s="456" t="s">
        <v>283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21" ht="6" customHeight="1">
      <c r="A2" s="471"/>
      <c r="B2" s="471"/>
      <c r="C2" s="471"/>
      <c r="D2" s="282"/>
      <c r="E2" s="282"/>
      <c r="F2" s="283"/>
      <c r="G2" s="284"/>
      <c r="H2" s="284"/>
      <c r="I2" s="284"/>
      <c r="J2" s="254"/>
      <c r="K2" s="254"/>
    </row>
    <row r="3" spans="1:21" ht="15" customHeight="1">
      <c r="A3" s="482" t="s">
        <v>84</v>
      </c>
      <c r="B3" s="482"/>
      <c r="C3" s="482"/>
      <c r="D3" s="308">
        <f>'3.1'!A4</f>
        <v>2026</v>
      </c>
      <c r="E3" s="477"/>
      <c r="F3" s="477"/>
      <c r="G3" s="477"/>
      <c r="H3" s="307"/>
      <c r="I3" s="476">
        <f>D3-1</f>
        <v>2025</v>
      </c>
      <c r="J3" s="477"/>
      <c r="K3" s="477"/>
    </row>
    <row r="4" spans="1:21" ht="50.15" customHeight="1">
      <c r="A4" s="483"/>
      <c r="B4" s="483"/>
      <c r="C4" s="483"/>
      <c r="D4" s="310"/>
      <c r="E4" s="479"/>
      <c r="F4" s="479"/>
      <c r="G4" s="479"/>
      <c r="H4" s="155"/>
      <c r="I4" s="478"/>
      <c r="J4" s="479"/>
      <c r="K4" s="479"/>
    </row>
    <row r="5" spans="1:21" ht="25" customHeight="1">
      <c r="A5" s="482" t="s">
        <v>154</v>
      </c>
      <c r="B5" s="482"/>
      <c r="C5" s="484" t="s">
        <v>179</v>
      </c>
      <c r="D5" s="480" t="s">
        <v>155</v>
      </c>
      <c r="E5" s="474" t="s">
        <v>59</v>
      </c>
      <c r="F5" s="474"/>
      <c r="G5" s="475" t="s">
        <v>32</v>
      </c>
      <c r="H5" s="475" t="s">
        <v>255</v>
      </c>
      <c r="I5" s="472" t="s">
        <v>59</v>
      </c>
      <c r="J5" s="473"/>
      <c r="K5" s="475" t="s">
        <v>32</v>
      </c>
    </row>
    <row r="6" spans="1:21" ht="22.5" customHeight="1">
      <c r="A6" s="483"/>
      <c r="B6" s="483"/>
      <c r="C6" s="485"/>
      <c r="D6" s="481"/>
      <c r="E6" s="199" t="s">
        <v>246</v>
      </c>
      <c r="F6" s="199" t="s">
        <v>247</v>
      </c>
      <c r="G6" s="461"/>
      <c r="H6" s="461"/>
      <c r="I6" s="201" t="s">
        <v>246</v>
      </c>
      <c r="J6" s="199" t="s">
        <v>247</v>
      </c>
      <c r="K6" s="461"/>
    </row>
    <row r="7" spans="1:21" ht="13" customHeight="1">
      <c r="A7" s="416" t="str">
        <f>'3.1'!D5</f>
        <v>Duben</v>
      </c>
      <c r="B7" s="416"/>
      <c r="C7" s="145" t="s">
        <v>4</v>
      </c>
      <c r="D7" s="279">
        <v>1187</v>
      </c>
      <c r="E7" s="275">
        <v>217238.014</v>
      </c>
      <c r="F7" s="275">
        <v>2387278.7980100005</v>
      </c>
      <c r="G7" s="276">
        <f t="shared" ref="G7:G12" si="0">E7/$E$13</f>
        <v>0.48576186881783917</v>
      </c>
      <c r="H7" s="276">
        <f>(E7-I7)/I7</f>
        <v>5.5462326678361693E-2</v>
      </c>
      <c r="I7" s="279">
        <v>205822.61299999998</v>
      </c>
      <c r="J7" s="275">
        <v>2254789.9050999996</v>
      </c>
      <c r="K7" s="276">
        <f>I7/$I$13</f>
        <v>0.5220178475922187</v>
      </c>
      <c r="M7" s="79"/>
      <c r="N7" s="79"/>
      <c r="O7" s="79"/>
      <c r="P7" s="79"/>
      <c r="Q7" s="79"/>
      <c r="R7" s="79"/>
      <c r="S7" s="79"/>
      <c r="T7" s="79"/>
      <c r="U7" s="79"/>
    </row>
    <row r="8" spans="1:21" ht="13" customHeight="1">
      <c r="A8" s="417"/>
      <c r="B8" s="417"/>
      <c r="C8" s="135" t="s">
        <v>5</v>
      </c>
      <c r="D8" s="280">
        <v>3740</v>
      </c>
      <c r="E8" s="113">
        <v>37051.037999999993</v>
      </c>
      <c r="F8" s="113">
        <v>407163.54400999995</v>
      </c>
      <c r="G8" s="274">
        <f t="shared" si="0"/>
        <v>8.2849134592625995E-2</v>
      </c>
      <c r="H8" s="274">
        <f t="shared" ref="H8:H11" si="1">(E8-I8)/I8</f>
        <v>0.15369042616971101</v>
      </c>
      <c r="I8" s="280">
        <v>32115.234</v>
      </c>
      <c r="J8" s="113">
        <v>351823.22885000001</v>
      </c>
      <c r="K8" s="274">
        <f t="shared" ref="K8:K12" si="2">I8/$I$13</f>
        <v>8.145230051860454E-2</v>
      </c>
      <c r="L8" s="68"/>
      <c r="M8" s="79"/>
      <c r="N8" s="79"/>
      <c r="O8" s="79"/>
      <c r="P8" s="79"/>
      <c r="Q8" s="79"/>
      <c r="R8" s="79"/>
      <c r="S8" s="79"/>
    </row>
    <row r="9" spans="1:21" ht="13" customHeight="1">
      <c r="A9" s="417"/>
      <c r="B9" s="417"/>
      <c r="C9" s="135" t="s">
        <v>6</v>
      </c>
      <c r="D9" s="280">
        <v>151455</v>
      </c>
      <c r="E9" s="113">
        <v>61454.762999999999</v>
      </c>
      <c r="F9" s="113">
        <v>675335.70395000011</v>
      </c>
      <c r="G9" s="274">
        <f t="shared" si="0"/>
        <v>0.13741784862127029</v>
      </c>
      <c r="H9" s="274">
        <f t="shared" si="1"/>
        <v>0.27832594423211626</v>
      </c>
      <c r="I9" s="280">
        <v>48074.407999999996</v>
      </c>
      <c r="J9" s="113">
        <v>526657.22889999999</v>
      </c>
      <c r="K9" s="274">
        <f t="shared" si="2"/>
        <v>0.1219287746017982</v>
      </c>
      <c r="L9" s="68"/>
      <c r="M9" s="79"/>
      <c r="N9" s="79"/>
      <c r="O9" s="79"/>
      <c r="P9" s="79"/>
      <c r="Q9" s="79"/>
      <c r="R9" s="79"/>
      <c r="S9" s="79"/>
    </row>
    <row r="10" spans="1:21" ht="13" customHeight="1">
      <c r="A10" s="417"/>
      <c r="B10" s="417"/>
      <c r="C10" s="135" t="s">
        <v>7</v>
      </c>
      <c r="D10" s="280">
        <v>2023852</v>
      </c>
      <c r="E10" s="113">
        <v>118478.50000000001</v>
      </c>
      <c r="F10" s="113">
        <v>1301988.2</v>
      </c>
      <c r="G10" s="274">
        <f t="shared" si="0"/>
        <v>0.26492756269965884</v>
      </c>
      <c r="H10" s="274">
        <f t="shared" si="1"/>
        <v>0.21069632269839109</v>
      </c>
      <c r="I10" s="280">
        <v>97859.8</v>
      </c>
      <c r="J10" s="113">
        <v>1072055.2</v>
      </c>
      <c r="K10" s="274">
        <f t="shared" si="2"/>
        <v>0.2481970344133422</v>
      </c>
      <c r="L10" s="68"/>
      <c r="M10" s="79"/>
      <c r="N10" s="79"/>
      <c r="O10" s="79"/>
      <c r="P10" s="79"/>
      <c r="Q10" s="79"/>
      <c r="R10" s="79"/>
      <c r="S10" s="79"/>
    </row>
    <row r="11" spans="1:21" ht="13" customHeight="1">
      <c r="A11" s="417"/>
      <c r="B11" s="417"/>
      <c r="C11" s="135" t="s">
        <v>89</v>
      </c>
      <c r="D11" s="280">
        <v>212</v>
      </c>
      <c r="E11" s="113">
        <v>5846.549</v>
      </c>
      <c r="F11" s="113">
        <v>64249.032039999998</v>
      </c>
      <c r="G11" s="274">
        <f t="shared" si="0"/>
        <v>1.3073359105442148E-2</v>
      </c>
      <c r="H11" s="274">
        <f t="shared" si="1"/>
        <v>-6.0571101384555015E-3</v>
      </c>
      <c r="I11" s="280">
        <v>5882.1779999999999</v>
      </c>
      <c r="J11" s="113">
        <v>64439.359339999988</v>
      </c>
      <c r="K11" s="274">
        <f t="shared" si="2"/>
        <v>1.4918680964925376E-2</v>
      </c>
      <c r="L11" s="68"/>
      <c r="M11" s="79"/>
      <c r="N11" s="79"/>
      <c r="O11" s="79"/>
      <c r="P11" s="79"/>
      <c r="Q11" s="79"/>
      <c r="R11" s="79"/>
      <c r="S11" s="79"/>
    </row>
    <row r="12" spans="1:21" ht="13" customHeight="1">
      <c r="A12" s="417"/>
      <c r="B12" s="417"/>
      <c r="C12" s="135" t="s">
        <v>90</v>
      </c>
      <c r="D12" s="280"/>
      <c r="E12" s="113">
        <v>7142.0595924080008</v>
      </c>
      <c r="F12" s="113">
        <v>78485.691949999993</v>
      </c>
      <c r="G12" s="274">
        <f t="shared" si="0"/>
        <v>1.5970226163163528E-2</v>
      </c>
      <c r="H12" s="274">
        <f>(E12-I12)/I12</f>
        <v>0.57714291451852107</v>
      </c>
      <c r="I12" s="280">
        <v>4528.4796492830001</v>
      </c>
      <c r="J12" s="113">
        <v>49609.579310000001</v>
      </c>
      <c r="K12" s="274">
        <f t="shared" si="2"/>
        <v>1.1485361909110916E-2</v>
      </c>
      <c r="L12" s="68"/>
      <c r="M12" s="79"/>
      <c r="N12" s="79"/>
      <c r="O12" s="79"/>
      <c r="P12" s="79"/>
      <c r="Q12" s="79"/>
      <c r="R12" s="79"/>
      <c r="S12" s="79"/>
    </row>
    <row r="13" spans="1:21" ht="13" customHeight="1">
      <c r="A13" s="418"/>
      <c r="B13" s="418"/>
      <c r="C13" s="285" t="s">
        <v>0</v>
      </c>
      <c r="D13" s="288">
        <v>2180446</v>
      </c>
      <c r="E13" s="286">
        <v>447210.92359240801</v>
      </c>
      <c r="F13" s="286">
        <v>4914500.9699600004</v>
      </c>
      <c r="G13" s="287">
        <f>SUM(G7:G12)</f>
        <v>1</v>
      </c>
      <c r="H13" s="287">
        <f>(E13-I13)/I13</f>
        <v>0.13423923810274938</v>
      </c>
      <c r="I13" s="288">
        <v>394282.712649283</v>
      </c>
      <c r="J13" s="286">
        <v>4319374.5014999993</v>
      </c>
      <c r="K13" s="287">
        <f>SUM(K7:K12)</f>
        <v>0.99999999999999978</v>
      </c>
      <c r="L13" s="68"/>
      <c r="M13" s="79"/>
      <c r="N13" s="79"/>
      <c r="O13" s="79"/>
      <c r="P13" s="79"/>
      <c r="Q13" s="79"/>
      <c r="R13" s="79"/>
      <c r="S13" s="79"/>
    </row>
    <row r="14" spans="1:21" ht="13" customHeight="1">
      <c r="A14" s="416" t="str">
        <f>'3.1'!E5</f>
        <v>Květen</v>
      </c>
      <c r="B14" s="416"/>
      <c r="C14" s="145" t="s">
        <v>4</v>
      </c>
      <c r="D14" s="279">
        <v>1187</v>
      </c>
      <c r="E14" s="275">
        <v>190323.30599999998</v>
      </c>
      <c r="F14" s="275">
        <v>2091974.8572</v>
      </c>
      <c r="G14" s="276">
        <f>E14/$E$20</f>
        <v>0.64146850657588994</v>
      </c>
      <c r="H14" s="276">
        <f>(E14-I14)/I14</f>
        <v>-7.2344343080173032E-3</v>
      </c>
      <c r="I14" s="279">
        <v>191710.22099999996</v>
      </c>
      <c r="J14" s="275">
        <v>2104135.8648899999</v>
      </c>
      <c r="K14" s="276">
        <f>I14/$I$20</f>
        <v>0.5843684940849766</v>
      </c>
      <c r="L14" s="68"/>
      <c r="M14" s="79"/>
      <c r="N14" s="79"/>
      <c r="O14" s="79"/>
      <c r="P14" s="79"/>
      <c r="Q14" s="79"/>
      <c r="R14" s="79"/>
      <c r="S14" s="79"/>
    </row>
    <row r="15" spans="1:21" ht="13" customHeight="1">
      <c r="A15" s="417"/>
      <c r="B15" s="417"/>
      <c r="C15" s="135" t="s">
        <v>5</v>
      </c>
      <c r="D15" s="280">
        <v>3736</v>
      </c>
      <c r="E15" s="113">
        <v>22730.156000000003</v>
      </c>
      <c r="F15" s="113">
        <v>249841.78915</v>
      </c>
      <c r="G15" s="274">
        <f t="shared" ref="G15:G19" si="3">E15/$E$20</f>
        <v>7.661005648754865E-2</v>
      </c>
      <c r="H15" s="274">
        <f t="shared" ref="H15:H17" si="4">(E15-I15)/I15</f>
        <v>-0.12326098389654007</v>
      </c>
      <c r="I15" s="280">
        <v>25925.795000000002</v>
      </c>
      <c r="J15" s="113">
        <v>284551.89680000005</v>
      </c>
      <c r="K15" s="274">
        <f t="shared" ref="K15:K19" si="5">I15/$I$20</f>
        <v>7.9026656497912129E-2</v>
      </c>
      <c r="L15" s="86"/>
      <c r="M15" s="79"/>
      <c r="N15" s="79"/>
      <c r="O15" s="79"/>
      <c r="P15" s="79"/>
      <c r="Q15" s="79"/>
      <c r="R15" s="79"/>
      <c r="S15" s="79"/>
    </row>
    <row r="16" spans="1:21" ht="13" customHeight="1">
      <c r="A16" s="417"/>
      <c r="B16" s="417"/>
      <c r="C16" s="135" t="s">
        <v>6</v>
      </c>
      <c r="D16" s="280">
        <v>151444</v>
      </c>
      <c r="E16" s="113">
        <v>26288.913999999997</v>
      </c>
      <c r="F16" s="113">
        <v>288959.49527999997</v>
      </c>
      <c r="G16" s="274">
        <f t="shared" si="3"/>
        <v>8.8604547480286025E-2</v>
      </c>
      <c r="H16" s="274">
        <f t="shared" si="4"/>
        <v>-0.24367499605063508</v>
      </c>
      <c r="I16" s="280">
        <v>34758.752999999997</v>
      </c>
      <c r="J16" s="113">
        <v>381497.03972</v>
      </c>
      <c r="K16" s="274">
        <f>I16/$I$20</f>
        <v>0.1059511592075295</v>
      </c>
      <c r="L16" s="68"/>
      <c r="M16" s="79"/>
      <c r="N16" s="79"/>
      <c r="O16" s="79"/>
      <c r="P16" s="79"/>
      <c r="Q16" s="79"/>
      <c r="R16" s="79"/>
      <c r="S16" s="79"/>
    </row>
    <row r="17" spans="1:20" ht="13" customHeight="1">
      <c r="A17" s="417"/>
      <c r="B17" s="417"/>
      <c r="C17" s="135" t="s">
        <v>7</v>
      </c>
      <c r="D17" s="280">
        <v>2021805</v>
      </c>
      <c r="E17" s="113">
        <v>47607.600000000006</v>
      </c>
      <c r="F17" s="113">
        <v>523287.4</v>
      </c>
      <c r="G17" s="274">
        <f t="shared" si="3"/>
        <v>0.16045736444732811</v>
      </c>
      <c r="H17" s="274">
        <f t="shared" si="4"/>
        <v>-0.2785142190329693</v>
      </c>
      <c r="I17" s="280">
        <v>65985.5</v>
      </c>
      <c r="J17" s="113">
        <v>724231.2</v>
      </c>
      <c r="K17" s="274">
        <f>I17/$I$20</f>
        <v>0.2011361056562771</v>
      </c>
      <c r="L17" s="68"/>
      <c r="M17" s="79"/>
      <c r="N17" s="79"/>
      <c r="O17" s="79"/>
      <c r="P17" s="79"/>
      <c r="Q17" s="79"/>
      <c r="R17" s="79"/>
      <c r="S17" s="79"/>
    </row>
    <row r="18" spans="1:20" ht="13" customHeight="1">
      <c r="A18" s="417"/>
      <c r="B18" s="417"/>
      <c r="C18" s="135" t="s">
        <v>89</v>
      </c>
      <c r="D18" s="280">
        <v>212</v>
      </c>
      <c r="E18" s="113">
        <v>5803.1149999999989</v>
      </c>
      <c r="F18" s="113">
        <v>63786.018880000011</v>
      </c>
      <c r="G18" s="274">
        <f t="shared" si="3"/>
        <v>1.9558905269006548E-2</v>
      </c>
      <c r="H18" s="274">
        <f>(E18-I18)/I18</f>
        <v>-2.8175974534461593E-2</v>
      </c>
      <c r="I18" s="280">
        <v>5971.3639999999996</v>
      </c>
      <c r="J18" s="113">
        <v>65539.307650000002</v>
      </c>
      <c r="K18" s="274">
        <f>I18/$I$20</f>
        <v>1.8201830711536464E-2</v>
      </c>
      <c r="L18" s="68"/>
      <c r="M18" s="79"/>
      <c r="N18" s="79"/>
      <c r="O18" s="79"/>
      <c r="P18" s="79"/>
      <c r="Q18" s="79"/>
      <c r="R18" s="79"/>
      <c r="S18" s="79"/>
    </row>
    <row r="19" spans="1:20" ht="13" customHeight="1">
      <c r="A19" s="417"/>
      <c r="B19" s="417"/>
      <c r="C19" s="135" t="s">
        <v>90</v>
      </c>
      <c r="D19" s="280"/>
      <c r="E19" s="113">
        <v>3946.2855850350002</v>
      </c>
      <c r="F19" s="113">
        <v>43376.325340000003</v>
      </c>
      <c r="G19" s="274">
        <f t="shared" si="3"/>
        <v>1.3300619739940647E-2</v>
      </c>
      <c r="H19" s="274">
        <f t="shared" ref="H19" si="6">(E19-I19)/I19</f>
        <v>6.3032506379030961E-2</v>
      </c>
      <c r="I19" s="280">
        <v>3712.2906038659999</v>
      </c>
      <c r="J19" s="113">
        <v>40744.6342</v>
      </c>
      <c r="K19" s="274">
        <f t="shared" si="5"/>
        <v>1.1315753841768214E-2</v>
      </c>
      <c r="L19" s="68"/>
      <c r="M19" s="79"/>
      <c r="N19" s="79"/>
      <c r="O19" s="79"/>
      <c r="P19" s="79"/>
      <c r="Q19" s="79"/>
      <c r="R19" s="79"/>
      <c r="S19" s="79"/>
    </row>
    <row r="20" spans="1:20" ht="13" customHeight="1">
      <c r="A20" s="418"/>
      <c r="B20" s="418"/>
      <c r="C20" s="285" t="s">
        <v>0</v>
      </c>
      <c r="D20" s="288">
        <v>2178384</v>
      </c>
      <c r="E20" s="286">
        <v>296699.376585035</v>
      </c>
      <c r="F20" s="286">
        <v>3261225.8858499997</v>
      </c>
      <c r="G20" s="287">
        <f>SUM(G14:G19)</f>
        <v>0.99999999999999978</v>
      </c>
      <c r="H20" s="287">
        <f>(E20-I20)/I20</f>
        <v>-9.5604986596159056E-2</v>
      </c>
      <c r="I20" s="288">
        <v>328063.92360386596</v>
      </c>
      <c r="J20" s="286">
        <v>3600699.9432600001</v>
      </c>
      <c r="K20" s="287">
        <f>SUM(K14:K19)</f>
        <v>1</v>
      </c>
      <c r="L20" s="68"/>
      <c r="M20" s="79"/>
      <c r="N20" s="79"/>
      <c r="O20" s="79"/>
      <c r="P20" s="79"/>
      <c r="Q20" s="79"/>
      <c r="R20" s="79"/>
      <c r="S20" s="79"/>
    </row>
    <row r="21" spans="1:20" ht="13" customHeight="1">
      <c r="A21" s="416" t="str">
        <f>'3.1'!F5</f>
        <v>Červen</v>
      </c>
      <c r="B21" s="416"/>
      <c r="C21" s="145" t="s">
        <v>4</v>
      </c>
      <c r="D21" s="279">
        <v>1189</v>
      </c>
      <c r="E21" s="275">
        <v>180345.43799999999</v>
      </c>
      <c r="F21" s="275">
        <v>1989934.6531499999</v>
      </c>
      <c r="G21" s="276">
        <f>E21/$E$27</f>
        <v>0.74768541693318624</v>
      </c>
      <c r="H21" s="276">
        <f>(E21-I21)/I21</f>
        <v>-3.2899834105896818E-3</v>
      </c>
      <c r="I21" s="279">
        <v>180940.72999999998</v>
      </c>
      <c r="J21" s="275">
        <v>1982201.4549599998</v>
      </c>
      <c r="K21" s="276">
        <f>I21/$I$27</f>
        <v>0.74131898850006972</v>
      </c>
      <c r="L21" s="78"/>
      <c r="M21" s="79"/>
      <c r="N21" s="79"/>
      <c r="O21" s="79"/>
      <c r="P21" s="79"/>
      <c r="Q21" s="79"/>
      <c r="R21" s="79"/>
      <c r="S21" s="79"/>
      <c r="T21" s="78"/>
    </row>
    <row r="22" spans="1:20" ht="13" customHeight="1">
      <c r="A22" s="417"/>
      <c r="B22" s="417"/>
      <c r="C22" s="135" t="s">
        <v>5</v>
      </c>
      <c r="D22" s="280">
        <v>3734</v>
      </c>
      <c r="E22" s="113">
        <v>17150.267</v>
      </c>
      <c r="F22" s="113">
        <v>189236.16139000002</v>
      </c>
      <c r="G22" s="274">
        <f t="shared" ref="G22:G26" si="7">E22/$E$27</f>
        <v>7.110246133539827E-2</v>
      </c>
      <c r="H22" s="274">
        <f t="shared" ref="H22:H26" si="8">(E22-I22)/I22</f>
        <v>-2.442522475129481E-2</v>
      </c>
      <c r="I22" s="280">
        <v>17579.653999999999</v>
      </c>
      <c r="J22" s="113">
        <v>192584.24213</v>
      </c>
      <c r="K22" s="274">
        <f t="shared" ref="K22:K26" si="9">I22/$I$27</f>
        <v>7.2024310510194173E-2</v>
      </c>
      <c r="L22" s="78"/>
      <c r="M22" s="79"/>
      <c r="N22" s="79"/>
      <c r="O22" s="79"/>
      <c r="P22" s="79"/>
      <c r="Q22" s="79"/>
      <c r="R22" s="79"/>
      <c r="S22" s="79"/>
      <c r="T22" s="78"/>
    </row>
    <row r="23" spans="1:20" ht="13" customHeight="1">
      <c r="A23" s="417"/>
      <c r="B23" s="417"/>
      <c r="C23" s="135" t="s">
        <v>6</v>
      </c>
      <c r="D23" s="280">
        <v>151419</v>
      </c>
      <c r="E23" s="113">
        <v>13260.154000000002</v>
      </c>
      <c r="F23" s="113">
        <v>146315.44098999997</v>
      </c>
      <c r="G23" s="274">
        <f t="shared" si="7"/>
        <v>5.4974630254236094E-2</v>
      </c>
      <c r="H23" s="274">
        <f t="shared" si="8"/>
        <v>0.11046540354229314</v>
      </c>
      <c r="I23" s="280">
        <v>11941.078000000003</v>
      </c>
      <c r="J23" s="113">
        <v>130813.86598999998</v>
      </c>
      <c r="K23" s="274">
        <f t="shared" si="9"/>
        <v>4.8922914506647777E-2</v>
      </c>
      <c r="L23" s="78"/>
      <c r="M23" s="79"/>
      <c r="N23" s="79"/>
      <c r="O23" s="79"/>
      <c r="P23" s="79"/>
      <c r="Q23" s="79"/>
      <c r="R23" s="79"/>
      <c r="S23" s="79"/>
      <c r="T23" s="78"/>
    </row>
    <row r="24" spans="1:20" ht="13" customHeight="1">
      <c r="A24" s="417"/>
      <c r="B24" s="417"/>
      <c r="C24" s="135" t="s">
        <v>7</v>
      </c>
      <c r="D24" s="280">
        <v>2019833</v>
      </c>
      <c r="E24" s="113">
        <v>24528.5</v>
      </c>
      <c r="F24" s="113">
        <v>270645.59999999998</v>
      </c>
      <c r="G24" s="274">
        <f t="shared" si="7"/>
        <v>0.10169152018830474</v>
      </c>
      <c r="H24" s="274">
        <f t="shared" si="8"/>
        <v>-0.10252610626916357</v>
      </c>
      <c r="I24" s="280">
        <v>27330.600000000002</v>
      </c>
      <c r="J24" s="113">
        <v>299406.7</v>
      </c>
      <c r="K24" s="274">
        <f t="shared" si="9"/>
        <v>0.11197419589884494</v>
      </c>
      <c r="L24" s="78"/>
      <c r="M24" s="79"/>
      <c r="N24" s="79"/>
      <c r="O24" s="79"/>
      <c r="P24" s="79"/>
      <c r="Q24" s="79"/>
      <c r="R24" s="79"/>
      <c r="S24" s="79"/>
      <c r="T24" s="78"/>
    </row>
    <row r="25" spans="1:20" ht="13" customHeight="1">
      <c r="A25" s="417"/>
      <c r="B25" s="417"/>
      <c r="C25" s="135" t="s">
        <v>89</v>
      </c>
      <c r="D25" s="280">
        <v>212</v>
      </c>
      <c r="E25" s="113">
        <v>5962.7890000000007</v>
      </c>
      <c r="F25" s="113">
        <v>65793.529599999994</v>
      </c>
      <c r="G25" s="274">
        <f t="shared" si="7"/>
        <v>2.4720838125939275E-2</v>
      </c>
      <c r="H25" s="274">
        <f t="shared" si="8"/>
        <v>-1.6500223410629983E-2</v>
      </c>
      <c r="I25" s="280">
        <v>6062.8270000000002</v>
      </c>
      <c r="J25" s="113">
        <v>66418.102459999995</v>
      </c>
      <c r="K25" s="274">
        <f t="shared" si="9"/>
        <v>2.4839563646564887E-2</v>
      </c>
      <c r="L25" s="78"/>
      <c r="M25" s="79"/>
      <c r="N25" s="79"/>
      <c r="O25" s="79"/>
      <c r="P25" s="79"/>
      <c r="Q25" s="79"/>
      <c r="R25" s="79"/>
      <c r="S25" s="79"/>
      <c r="T25" s="78"/>
    </row>
    <row r="26" spans="1:20" ht="13" customHeight="1">
      <c r="A26" s="417"/>
      <c r="B26" s="417"/>
      <c r="C26" s="135" t="s">
        <v>90</v>
      </c>
      <c r="D26" s="280"/>
      <c r="E26" s="113">
        <v>-42.178750057000002</v>
      </c>
      <c r="F26" s="113">
        <v>-465.40108999999995</v>
      </c>
      <c r="G26" s="274">
        <f t="shared" si="7"/>
        <v>-1.7486683706459323E-4</v>
      </c>
      <c r="H26" s="274">
        <f t="shared" si="8"/>
        <v>-1.187828698214169</v>
      </c>
      <c r="I26" s="280">
        <v>224.55966770800001</v>
      </c>
      <c r="J26" s="113">
        <v>2460.0456899999999</v>
      </c>
      <c r="K26" s="274">
        <f t="shared" si="9"/>
        <v>9.200269376784671E-4</v>
      </c>
      <c r="L26" s="78"/>
      <c r="M26" s="79"/>
      <c r="N26" s="79"/>
      <c r="O26" s="79"/>
      <c r="P26" s="79"/>
      <c r="Q26" s="79"/>
      <c r="R26" s="79"/>
      <c r="S26" s="79"/>
      <c r="T26" s="78"/>
    </row>
    <row r="27" spans="1:20" ht="13" customHeight="1">
      <c r="A27" s="418"/>
      <c r="B27" s="418"/>
      <c r="C27" s="285" t="s">
        <v>0</v>
      </c>
      <c r="D27" s="288">
        <v>2176387</v>
      </c>
      <c r="E27" s="286">
        <v>241204.96924994298</v>
      </c>
      <c r="F27" s="286">
        <v>2661459.98404</v>
      </c>
      <c r="G27" s="287">
        <f>SUM(G21:G26)</f>
        <v>0.99999999999999989</v>
      </c>
      <c r="H27" s="287">
        <f>(E27-I27)/I27</f>
        <v>-1.177681870987164E-2</v>
      </c>
      <c r="I27" s="288">
        <v>244079.448667708</v>
      </c>
      <c r="J27" s="286">
        <v>2673884.4112300002</v>
      </c>
      <c r="K27" s="287">
        <f>SUM(K21:K26)</f>
        <v>1</v>
      </c>
      <c r="M27" s="79"/>
      <c r="N27" s="79"/>
      <c r="O27" s="79"/>
      <c r="P27" s="79"/>
      <c r="Q27" s="79"/>
      <c r="R27" s="79"/>
      <c r="S27" s="79"/>
    </row>
    <row r="28" spans="1:20" ht="13" customHeight="1">
      <c r="A28" s="486" t="str">
        <f>'3.1'!G5</f>
        <v>II. čtvrtletí</v>
      </c>
      <c r="B28" s="416"/>
      <c r="C28" s="145" t="s">
        <v>4</v>
      </c>
      <c r="D28" s="279">
        <f>D21</f>
        <v>1189</v>
      </c>
      <c r="E28" s="275">
        <f>E7+E14+E21</f>
        <v>587906.75799999991</v>
      </c>
      <c r="F28" s="275">
        <f>F7+F14+F21</f>
        <v>6469188.3083600001</v>
      </c>
      <c r="G28" s="276">
        <f>E28/$E$34</f>
        <v>0.59678981358367356</v>
      </c>
      <c r="H28" s="276">
        <f>(E28-I28)/I28</f>
        <v>1.6307044240313841E-2</v>
      </c>
      <c r="I28" s="279">
        <f>I7+I14+I21</f>
        <v>578473.5639999999</v>
      </c>
      <c r="J28" s="275">
        <f>J7+J14+J21</f>
        <v>6341127.2249499988</v>
      </c>
      <c r="K28" s="276">
        <f>I28/$I$34</f>
        <v>0.5985698989564967</v>
      </c>
      <c r="M28" s="79"/>
      <c r="N28" s="79"/>
      <c r="O28" s="79"/>
      <c r="P28" s="79"/>
      <c r="Q28" s="79"/>
      <c r="R28" s="79"/>
      <c r="S28" s="79"/>
    </row>
    <row r="29" spans="1:20" ht="13" customHeight="1">
      <c r="A29" s="417"/>
      <c r="B29" s="417"/>
      <c r="C29" s="135" t="s">
        <v>5</v>
      </c>
      <c r="D29" s="280">
        <f t="shared" ref="D29:D32" si="10">D22</f>
        <v>3734</v>
      </c>
      <c r="E29" s="113">
        <f>E8+E15+E22</f>
        <v>76931.460999999996</v>
      </c>
      <c r="F29" s="113">
        <f t="shared" ref="F29" si="11">F8+F15+F22</f>
        <v>846241.49454999994</v>
      </c>
      <c r="G29" s="274">
        <f t="shared" ref="G29:G33" si="12">E29/$E$34</f>
        <v>7.8093867172232184E-2</v>
      </c>
      <c r="H29" s="274">
        <f t="shared" ref="H29:H31" si="13">(E29-I29)/I29</f>
        <v>1.7333591128765539E-2</v>
      </c>
      <c r="I29" s="280">
        <f>I8+I15+I22</f>
        <v>75620.683000000005</v>
      </c>
      <c r="J29" s="113">
        <f t="shared" ref="J29" si="14">J8+J15+J22</f>
        <v>828959.36778000009</v>
      </c>
      <c r="K29" s="274">
        <f t="shared" ref="K29:K33" si="15">I29/$I$34</f>
        <v>7.8247766880374284E-2</v>
      </c>
      <c r="M29" s="79"/>
      <c r="N29" s="79"/>
      <c r="O29" s="79"/>
      <c r="P29" s="79"/>
      <c r="Q29" s="79"/>
      <c r="R29" s="79"/>
      <c r="S29" s="79"/>
    </row>
    <row r="30" spans="1:20" ht="13" customHeight="1">
      <c r="A30" s="417"/>
      <c r="B30" s="417"/>
      <c r="C30" s="135" t="s">
        <v>6</v>
      </c>
      <c r="D30" s="280">
        <f t="shared" si="10"/>
        <v>151419</v>
      </c>
      <c r="E30" s="113">
        <f t="shared" ref="E30:F33" si="16">E9+E16+E23</f>
        <v>101003.83100000001</v>
      </c>
      <c r="F30" s="113">
        <f t="shared" si="16"/>
        <v>1110610.6402200002</v>
      </c>
      <c r="G30" s="274">
        <f t="shared" si="12"/>
        <v>0.10252996185787487</v>
      </c>
      <c r="H30" s="274">
        <f t="shared" si="13"/>
        <v>6.5730857517093899E-2</v>
      </c>
      <c r="I30" s="280">
        <f t="shared" ref="I30:J32" si="17">I9+I16+I23</f>
        <v>94774.239000000001</v>
      </c>
      <c r="J30" s="113">
        <f t="shared" si="17"/>
        <v>1038968.13461</v>
      </c>
      <c r="K30" s="274">
        <f t="shared" si="15"/>
        <v>9.8066722824189212E-2</v>
      </c>
      <c r="M30" s="79"/>
      <c r="N30" s="79"/>
      <c r="O30" s="79"/>
      <c r="P30" s="79"/>
      <c r="Q30" s="79"/>
      <c r="R30" s="79"/>
      <c r="S30" s="79"/>
    </row>
    <row r="31" spans="1:20" ht="13" customHeight="1">
      <c r="A31" s="417"/>
      <c r="B31" s="417"/>
      <c r="C31" s="135" t="s">
        <v>7</v>
      </c>
      <c r="D31" s="280">
        <f t="shared" si="10"/>
        <v>2019833</v>
      </c>
      <c r="E31" s="113">
        <f>E10+E17+E24</f>
        <v>190614.60000000003</v>
      </c>
      <c r="F31" s="113">
        <f t="shared" si="16"/>
        <v>2095921.2000000002</v>
      </c>
      <c r="G31" s="274">
        <f t="shared" si="12"/>
        <v>0.19349471672568616</v>
      </c>
      <c r="H31" s="274">
        <f t="shared" si="13"/>
        <v>-2.9360395321793137E-3</v>
      </c>
      <c r="I31" s="280">
        <f>I10+I17+I24</f>
        <v>191175.9</v>
      </c>
      <c r="J31" s="113">
        <f t="shared" si="17"/>
        <v>2095693.0999999999</v>
      </c>
      <c r="K31" s="274">
        <f t="shared" si="15"/>
        <v>0.19781740474819232</v>
      </c>
      <c r="M31" s="79"/>
      <c r="N31" s="79"/>
      <c r="O31" s="79"/>
      <c r="P31" s="79"/>
      <c r="Q31" s="79"/>
      <c r="R31" s="79"/>
      <c r="S31" s="79"/>
    </row>
    <row r="32" spans="1:20" ht="13" customHeight="1">
      <c r="A32" s="417"/>
      <c r="B32" s="417"/>
      <c r="C32" s="135" t="s">
        <v>89</v>
      </c>
      <c r="D32" s="280">
        <f t="shared" si="10"/>
        <v>212</v>
      </c>
      <c r="E32" s="113">
        <f>E11+E18+E25</f>
        <v>17612.453000000001</v>
      </c>
      <c r="F32" s="113">
        <f t="shared" si="16"/>
        <v>193828.58052000002</v>
      </c>
      <c r="G32" s="274">
        <f t="shared" si="12"/>
        <v>1.7878570708012194E-2</v>
      </c>
      <c r="H32" s="274">
        <f>(E32-I32)/I32</f>
        <v>-1.6963035311451637E-2</v>
      </c>
      <c r="I32" s="280">
        <f>I11+I18+I25</f>
        <v>17916.368999999999</v>
      </c>
      <c r="J32" s="113">
        <f t="shared" si="17"/>
        <v>196396.76944999999</v>
      </c>
      <c r="K32" s="274">
        <f t="shared" si="15"/>
        <v>1.8538788718091379E-2</v>
      </c>
      <c r="M32" s="79"/>
      <c r="N32" s="79"/>
      <c r="O32" s="79"/>
      <c r="P32" s="79"/>
      <c r="Q32" s="79"/>
      <c r="R32" s="79"/>
      <c r="S32" s="79"/>
    </row>
    <row r="33" spans="1:20" ht="13" customHeight="1">
      <c r="A33" s="417"/>
      <c r="B33" s="417"/>
      <c r="C33" s="135" t="s">
        <v>90</v>
      </c>
      <c r="D33" s="280"/>
      <c r="E33" s="113">
        <f t="shared" si="16"/>
        <v>11046.166427386001</v>
      </c>
      <c r="F33" s="113">
        <f t="shared" si="16"/>
        <v>121396.61619999999</v>
      </c>
      <c r="G33" s="274">
        <f t="shared" si="12"/>
        <v>1.1213069952521153E-2</v>
      </c>
      <c r="H33" s="274">
        <f t="shared" ref="H33" si="18">(E33-I33)/I33</f>
        <v>0.30487134354566625</v>
      </c>
      <c r="I33" s="280">
        <f t="shared" ref="I33:J33" si="19">I12+I19+I26</f>
        <v>8465.3299208569988</v>
      </c>
      <c r="J33" s="113">
        <f t="shared" si="19"/>
        <v>92814.2592</v>
      </c>
      <c r="K33" s="274">
        <f t="shared" si="15"/>
        <v>8.7594178726562912E-3</v>
      </c>
      <c r="M33" s="79"/>
      <c r="N33" s="79"/>
      <c r="O33" s="79"/>
      <c r="P33" s="79"/>
      <c r="Q33" s="79"/>
      <c r="R33" s="79"/>
      <c r="S33" s="79"/>
    </row>
    <row r="34" spans="1:20" ht="13" customHeight="1">
      <c r="A34" s="418"/>
      <c r="B34" s="418"/>
      <c r="C34" s="285" t="s">
        <v>0</v>
      </c>
      <c r="D34" s="288">
        <f>SUM(D28:D33)</f>
        <v>2176387</v>
      </c>
      <c r="E34" s="286">
        <f>SUM(E28:E33)</f>
        <v>985115.26942738588</v>
      </c>
      <c r="F34" s="286">
        <f>SUM(F28:F33)</f>
        <v>10837186.839850001</v>
      </c>
      <c r="G34" s="287">
        <f>SUM(G28:G33)</f>
        <v>1.0000000000000002</v>
      </c>
      <c r="H34" s="287">
        <f>(E34-I34)/I34</f>
        <v>1.933845205353665E-2</v>
      </c>
      <c r="I34" s="288">
        <f>SUM(I28:I33)</f>
        <v>966426.08492085675</v>
      </c>
      <c r="J34" s="286">
        <f>SUM(J28:J33)</f>
        <v>10593958.855989998</v>
      </c>
      <c r="K34" s="287">
        <f>SUM(K28:K33)</f>
        <v>1</v>
      </c>
      <c r="M34" s="79"/>
      <c r="N34" s="79"/>
      <c r="O34" s="79"/>
      <c r="P34" s="79"/>
      <c r="Q34" s="79"/>
      <c r="R34" s="79"/>
      <c r="S34" s="79"/>
    </row>
    <row r="35" spans="1:20" ht="20.149999999999999" customHeight="1">
      <c r="A35" s="110"/>
      <c r="B35" s="270"/>
      <c r="C35" s="90"/>
      <c r="D35" s="78"/>
      <c r="E35" s="78"/>
      <c r="F35" s="78"/>
      <c r="G35" s="470" t="s">
        <v>257</v>
      </c>
      <c r="H35" s="470"/>
      <c r="I35" s="470"/>
      <c r="J35" s="470"/>
      <c r="K35" s="470"/>
    </row>
    <row r="36" spans="1:20" ht="15" customHeight="1">
      <c r="A36" s="462" t="s">
        <v>256</v>
      </c>
      <c r="B36" s="462"/>
      <c r="C36" s="462"/>
      <c r="D36" s="462"/>
      <c r="E36" s="462"/>
      <c r="F36" s="104"/>
      <c r="G36" s="470"/>
      <c r="H36" s="470"/>
      <c r="I36" s="470"/>
      <c r="J36" s="470"/>
      <c r="K36" s="470"/>
      <c r="M36" s="68"/>
      <c r="N36" s="68"/>
      <c r="O36" s="68"/>
      <c r="P36" s="68"/>
      <c r="Q36" s="68"/>
      <c r="R36" s="68"/>
      <c r="S36" s="68"/>
    </row>
    <row r="37" spans="1:20" ht="15" customHeight="1">
      <c r="A37" s="463" t="str">
        <f>A28</f>
        <v>II. čtvrtletí</v>
      </c>
      <c r="B37" s="464"/>
      <c r="C37" s="464"/>
      <c r="D37" s="464"/>
      <c r="E37" s="464"/>
      <c r="F37" s="109"/>
      <c r="G37" s="465" t="str">
        <f>A28</f>
        <v>II. čtvrtletí</v>
      </c>
      <c r="H37" s="465"/>
      <c r="I37" s="465"/>
      <c r="J37" s="465"/>
      <c r="K37" s="465"/>
      <c r="M37" s="68"/>
      <c r="N37" s="68"/>
      <c r="O37" s="68"/>
      <c r="P37" s="68"/>
      <c r="Q37" s="68"/>
      <c r="R37" s="68"/>
      <c r="S37" s="68"/>
    </row>
    <row r="38" spans="1:20" ht="15" customHeight="1">
      <c r="A38" s="83"/>
      <c r="B38" s="83"/>
      <c r="C38" s="83"/>
      <c r="G38" s="83"/>
      <c r="H38" s="83"/>
      <c r="I38" s="83"/>
      <c r="J38" s="83"/>
      <c r="K38" s="83"/>
      <c r="M38" s="68"/>
      <c r="N38" s="68"/>
      <c r="O38" s="68"/>
      <c r="P38" s="68"/>
      <c r="Q38" s="68"/>
      <c r="R38" s="68"/>
      <c r="S38" s="68"/>
      <c r="T38" s="68"/>
    </row>
    <row r="39" spans="1:20" ht="15" customHeight="1">
      <c r="A39" s="83"/>
      <c r="B39" s="83"/>
      <c r="C39" s="83"/>
      <c r="G39" s="83"/>
      <c r="H39" s="83"/>
      <c r="I39" s="83"/>
      <c r="J39" s="83"/>
      <c r="K39" s="83"/>
    </row>
    <row r="40" spans="1:20" ht="15" customHeight="1">
      <c r="A40" s="83"/>
      <c r="B40" s="83"/>
      <c r="C40" s="83"/>
      <c r="G40" s="83"/>
      <c r="H40" s="83"/>
      <c r="I40" s="83"/>
      <c r="J40" s="83"/>
      <c r="K40" s="83"/>
    </row>
    <row r="41" spans="1:20" ht="15" customHeight="1">
      <c r="A41" s="83"/>
      <c r="B41" s="83"/>
      <c r="C41" s="83">
        <f>D3</f>
        <v>2026</v>
      </c>
      <c r="D41" s="83">
        <f>I3</f>
        <v>2025</v>
      </c>
      <c r="H41" s="83"/>
      <c r="I41" s="83">
        <f>D3</f>
        <v>2026</v>
      </c>
      <c r="J41" s="83">
        <f>I3</f>
        <v>2025</v>
      </c>
      <c r="K41" s="83"/>
    </row>
    <row r="42" spans="1:20" ht="15" customHeight="1">
      <c r="A42" s="83"/>
      <c r="B42" s="83" t="str">
        <f>A7</f>
        <v>Duben</v>
      </c>
      <c r="C42" s="69">
        <f>E13</f>
        <v>447210.92359240801</v>
      </c>
      <c r="D42" s="69">
        <f>I13</f>
        <v>394282.712649283</v>
      </c>
      <c r="H42" s="83" t="str">
        <f>A7</f>
        <v>Duben</v>
      </c>
      <c r="I42" s="84">
        <f>E13/E34</f>
        <v>0.45396811669801501</v>
      </c>
      <c r="J42" s="84">
        <f>I13/I34</f>
        <v>0.40798020542002639</v>
      </c>
      <c r="K42" s="83"/>
    </row>
    <row r="43" spans="1:20" ht="15" customHeight="1">
      <c r="A43" s="83"/>
      <c r="B43" s="83" t="str">
        <f>A14</f>
        <v>Květen</v>
      </c>
      <c r="C43" s="69">
        <f>E20</f>
        <v>296699.376585035</v>
      </c>
      <c r="D43" s="69">
        <f>I20</f>
        <v>328063.92360386596</v>
      </c>
      <c r="H43" s="83" t="str">
        <f>A14</f>
        <v>Květen</v>
      </c>
      <c r="I43" s="84">
        <f>E20/E34</f>
        <v>0.30118239539368452</v>
      </c>
      <c r="J43" s="84">
        <f>I20/I34</f>
        <v>0.33946095694502287</v>
      </c>
      <c r="K43" s="83"/>
    </row>
    <row r="44" spans="1:20" ht="15" customHeight="1">
      <c r="A44" s="83"/>
      <c r="B44" s="83" t="str">
        <f>A21</f>
        <v>Červen</v>
      </c>
      <c r="C44" s="69">
        <f>E27</f>
        <v>241204.96924994298</v>
      </c>
      <c r="D44" s="69">
        <f>I27</f>
        <v>244079.448667708</v>
      </c>
      <c r="H44" s="83" t="str">
        <f>A21</f>
        <v>Červen</v>
      </c>
      <c r="I44" s="84">
        <f>E27/E34</f>
        <v>0.24484948790830058</v>
      </c>
      <c r="J44" s="84">
        <f>I27/I34</f>
        <v>0.25255883763495096</v>
      </c>
      <c r="K44" s="83"/>
    </row>
    <row r="45" spans="1:20" ht="15" customHeight="1">
      <c r="A45" s="83"/>
      <c r="B45" s="83"/>
      <c r="C45" s="69">
        <f>SUM(C42:C44)</f>
        <v>985115.26942738611</v>
      </c>
      <c r="D45" s="69">
        <f>SUM(D42:D44)</f>
        <v>966426.08492085699</v>
      </c>
      <c r="E45" s="83"/>
      <c r="F45" s="83"/>
      <c r="G45" s="83"/>
      <c r="H45" s="83"/>
      <c r="I45" s="85">
        <f>SUM(I42:I44)</f>
        <v>1</v>
      </c>
      <c r="J45" s="85">
        <f>SUM(J42:J44)</f>
        <v>1.0000000000000002</v>
      </c>
      <c r="K45" s="83"/>
    </row>
    <row r="46" spans="1:20" ht="15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</row>
    <row r="47" spans="1:20" ht="15" customHeight="1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</row>
    <row r="48" spans="1:20" ht="15" customHeight="1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</row>
    <row r="49" spans="1:11" ht="15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</row>
    <row r="50" spans="1:11" ht="15" customHeight="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</row>
    <row r="51" spans="1:11" ht="15" customHeight="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ht="15" customHeight="1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</row>
    <row r="53" spans="1:11" ht="15" customHeight="1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</row>
    <row r="54" spans="1:11" ht="15" customHeight="1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</row>
    <row r="55" spans="1:11" ht="15" customHeight="1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</row>
    <row r="56" spans="1:11" ht="15" customHeight="1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</row>
    <row r="57" spans="1:11" ht="15" customHeight="1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</row>
    <row r="58" spans="1:11" ht="15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</row>
    <row r="59" spans="1:11" ht="15" customHeight="1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</row>
    <row r="60" spans="1:11" ht="15" customHeight="1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</row>
    <row r="61" spans="1:11" ht="15" customHeight="1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</row>
    <row r="62" spans="1:11" ht="15" customHeight="1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/>
    <row r="77" spans="1:11" ht="15" customHeight="1"/>
    <row r="78" spans="1:11" ht="15" customHeight="1"/>
    <row r="79" spans="1:11" ht="15" customHeight="1"/>
    <row r="80" spans="1:1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21">
    <mergeCell ref="A5:B6"/>
    <mergeCell ref="A37:E37"/>
    <mergeCell ref="G37:K37"/>
    <mergeCell ref="A7:B13"/>
    <mergeCell ref="A14:B20"/>
    <mergeCell ref="A21:B27"/>
    <mergeCell ref="A28:B34"/>
    <mergeCell ref="A36:E36"/>
    <mergeCell ref="G5:G6"/>
    <mergeCell ref="H5:H6"/>
    <mergeCell ref="K5:K6"/>
    <mergeCell ref="E5:F5"/>
    <mergeCell ref="I5:J5"/>
    <mergeCell ref="G35:K36"/>
    <mergeCell ref="D5:D6"/>
    <mergeCell ref="C5:C6"/>
    <mergeCell ref="A1:K1"/>
    <mergeCell ref="A2:C2"/>
    <mergeCell ref="E3:G4"/>
    <mergeCell ref="I3:K4"/>
    <mergeCell ref="A3:C4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4" formula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6"/>
  <dimension ref="A1:U92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21" s="76" customFormat="1" ht="18">
      <c r="A1" s="456" t="s">
        <v>309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21" ht="6" customHeight="1">
      <c r="A2" s="471"/>
      <c r="B2" s="471"/>
      <c r="C2" s="471"/>
      <c r="D2" s="282"/>
      <c r="E2" s="282"/>
      <c r="F2" s="283"/>
      <c r="G2" s="284"/>
      <c r="H2" s="284"/>
      <c r="I2" s="284"/>
      <c r="J2" s="254"/>
      <c r="K2" s="254"/>
    </row>
    <row r="3" spans="1:21" ht="15" customHeight="1">
      <c r="A3" s="482" t="s">
        <v>307</v>
      </c>
      <c r="B3" s="482"/>
      <c r="C3" s="482"/>
      <c r="D3" s="308">
        <f>'3.1'!A4</f>
        <v>2026</v>
      </c>
      <c r="E3" s="477"/>
      <c r="F3" s="477"/>
      <c r="G3" s="477"/>
      <c r="H3" s="307"/>
      <c r="I3" s="476">
        <f>D3-1</f>
        <v>2025</v>
      </c>
      <c r="J3" s="477"/>
      <c r="K3" s="477"/>
    </row>
    <row r="4" spans="1:21" ht="50.15" customHeight="1">
      <c r="A4" s="483"/>
      <c r="B4" s="483"/>
      <c r="C4" s="483"/>
      <c r="D4" s="310"/>
      <c r="E4" s="479"/>
      <c r="F4" s="479"/>
      <c r="G4" s="479"/>
      <c r="H4" s="155"/>
      <c r="I4" s="478"/>
      <c r="J4" s="479"/>
      <c r="K4" s="479"/>
    </row>
    <row r="5" spans="1:21" ht="25" customHeight="1">
      <c r="A5" s="482" t="s">
        <v>154</v>
      </c>
      <c r="B5" s="482"/>
      <c r="C5" s="484" t="s">
        <v>179</v>
      </c>
      <c r="D5" s="480" t="s">
        <v>155</v>
      </c>
      <c r="E5" s="474" t="s">
        <v>59</v>
      </c>
      <c r="F5" s="474"/>
      <c r="G5" s="475" t="s">
        <v>32</v>
      </c>
      <c r="H5" s="475" t="s">
        <v>255</v>
      </c>
      <c r="I5" s="472" t="s">
        <v>59</v>
      </c>
      <c r="J5" s="473"/>
      <c r="K5" s="475" t="s">
        <v>32</v>
      </c>
    </row>
    <row r="6" spans="1:21" ht="22.5" customHeight="1">
      <c r="A6" s="483"/>
      <c r="B6" s="483"/>
      <c r="C6" s="485"/>
      <c r="D6" s="481"/>
      <c r="E6" s="199" t="s">
        <v>246</v>
      </c>
      <c r="F6" s="199" t="s">
        <v>247</v>
      </c>
      <c r="G6" s="461"/>
      <c r="H6" s="461"/>
      <c r="I6" s="201" t="s">
        <v>246</v>
      </c>
      <c r="J6" s="199" t="s">
        <v>247</v>
      </c>
      <c r="K6" s="461"/>
    </row>
    <row r="7" spans="1:21" ht="13" customHeight="1">
      <c r="A7" s="416" t="str">
        <f>'3.1'!D5</f>
        <v>Duben</v>
      </c>
      <c r="B7" s="416"/>
      <c r="C7" s="145" t="s">
        <v>4</v>
      </c>
      <c r="D7" s="279">
        <v>88</v>
      </c>
      <c r="E7" s="275">
        <v>7828.8520229999995</v>
      </c>
      <c r="F7" s="275">
        <v>86286.475458000001</v>
      </c>
      <c r="G7" s="276">
        <f t="shared" ref="G7:G12" si="0">E7/$E$13</f>
        <v>0.35276885179849354</v>
      </c>
      <c r="H7" s="276">
        <f>(E7-I7)/I7</f>
        <v>-2.5010297363175295E-4</v>
      </c>
      <c r="I7" s="279">
        <v>7830.8105319999995</v>
      </c>
      <c r="J7" s="275">
        <v>86014.40596199999</v>
      </c>
      <c r="K7" s="276">
        <f>I7/$I$13</f>
        <v>0.39316224221669543</v>
      </c>
      <c r="M7" s="79"/>
      <c r="N7" s="79"/>
      <c r="O7" s="79"/>
      <c r="P7" s="79"/>
      <c r="Q7" s="79"/>
      <c r="R7" s="79"/>
      <c r="S7" s="79"/>
      <c r="T7" s="79"/>
      <c r="U7" s="79"/>
    </row>
    <row r="8" spans="1:21" ht="13" customHeight="1">
      <c r="A8" s="417"/>
      <c r="B8" s="417"/>
      <c r="C8" s="135" t="s">
        <v>5</v>
      </c>
      <c r="D8" s="280">
        <v>284</v>
      </c>
      <c r="E8" s="113">
        <v>2995.551884</v>
      </c>
      <c r="F8" s="113">
        <v>33015.774652</v>
      </c>
      <c r="G8" s="274">
        <f t="shared" si="0"/>
        <v>0.1349798662073261</v>
      </c>
      <c r="H8" s="274">
        <f t="shared" ref="H8:H11" si="1">(E8-I8)/I8</f>
        <v>3.1002268447586044E-2</v>
      </c>
      <c r="I8" s="280">
        <v>2905.475551</v>
      </c>
      <c r="J8" s="113">
        <v>31914.034002</v>
      </c>
      <c r="K8" s="274">
        <f t="shared" ref="K8:K12" si="2">I8/$I$13</f>
        <v>0.14587548474949474</v>
      </c>
      <c r="L8" s="68"/>
      <c r="M8" s="79"/>
      <c r="N8" s="79"/>
      <c r="O8" s="79"/>
      <c r="P8" s="79"/>
      <c r="Q8" s="79"/>
      <c r="R8" s="79"/>
      <c r="S8" s="79"/>
    </row>
    <row r="9" spans="1:21" ht="13" customHeight="1">
      <c r="A9" s="417"/>
      <c r="B9" s="417"/>
      <c r="C9" s="135" t="s">
        <v>6</v>
      </c>
      <c r="D9" s="280">
        <v>10754</v>
      </c>
      <c r="E9" s="113">
        <v>4263.4635490000001</v>
      </c>
      <c r="F9" s="113">
        <v>46990.189847000001</v>
      </c>
      <c r="G9" s="274">
        <f t="shared" si="0"/>
        <v>0.19211209209816232</v>
      </c>
      <c r="H9" s="274">
        <f t="shared" si="1"/>
        <v>0.24155190461082182</v>
      </c>
      <c r="I9" s="280">
        <v>3433.9793070000001</v>
      </c>
      <c r="J9" s="113">
        <v>37719.172107999999</v>
      </c>
      <c r="K9" s="274">
        <f t="shared" si="2"/>
        <v>0.17241012262379868</v>
      </c>
      <c r="L9" s="68"/>
      <c r="M9" s="79"/>
      <c r="N9" s="79"/>
      <c r="O9" s="79"/>
      <c r="P9" s="79"/>
      <c r="Q9" s="79"/>
      <c r="R9" s="79"/>
      <c r="S9" s="79"/>
    </row>
    <row r="10" spans="1:21" ht="13" customHeight="1">
      <c r="A10" s="417"/>
      <c r="B10" s="417"/>
      <c r="C10" s="135" t="s">
        <v>7</v>
      </c>
      <c r="D10" s="280">
        <v>99349</v>
      </c>
      <c r="E10" s="113">
        <v>6502.8585430000003</v>
      </c>
      <c r="F10" s="113">
        <v>71658.395726000002</v>
      </c>
      <c r="G10" s="274">
        <f t="shared" si="0"/>
        <v>0.29301945353963615</v>
      </c>
      <c r="H10" s="274">
        <f t="shared" si="1"/>
        <v>0.24155190425795733</v>
      </c>
      <c r="I10" s="280">
        <v>5237.6856099999995</v>
      </c>
      <c r="J10" s="113">
        <v>57531.064507999996</v>
      </c>
      <c r="K10" s="274">
        <f t="shared" si="2"/>
        <v>0.26296897492778215</v>
      </c>
      <c r="L10" s="68"/>
      <c r="M10" s="79"/>
      <c r="N10" s="79"/>
      <c r="O10" s="79"/>
      <c r="P10" s="79"/>
      <c r="Q10" s="79"/>
      <c r="R10" s="79"/>
      <c r="S10" s="79"/>
    </row>
    <row r="11" spans="1:21" ht="13" customHeight="1">
      <c r="A11" s="417"/>
      <c r="B11" s="417"/>
      <c r="C11" s="135" t="s">
        <v>89</v>
      </c>
      <c r="D11" s="280">
        <v>20</v>
      </c>
      <c r="E11" s="113">
        <v>297.50300000000004</v>
      </c>
      <c r="F11" s="113">
        <v>3279.3286400000002</v>
      </c>
      <c r="G11" s="274">
        <f t="shared" si="0"/>
        <v>1.3405514807059886E-2</v>
      </c>
      <c r="H11" s="274">
        <f t="shared" si="1"/>
        <v>5.5600997775961392E-3</v>
      </c>
      <c r="I11" s="280">
        <v>295.858</v>
      </c>
      <c r="J11" s="113">
        <v>3250.4985469999997</v>
      </c>
      <c r="K11" s="274">
        <f t="shared" si="2"/>
        <v>1.485417048240583E-2</v>
      </c>
      <c r="L11" s="68"/>
      <c r="M11" s="79"/>
      <c r="N11" s="79"/>
      <c r="O11" s="79"/>
      <c r="P11" s="79"/>
      <c r="Q11" s="79"/>
      <c r="R11" s="79"/>
      <c r="S11" s="79"/>
    </row>
    <row r="12" spans="1:21" ht="13" customHeight="1">
      <c r="A12" s="417"/>
      <c r="B12" s="417"/>
      <c r="C12" s="135" t="s">
        <v>90</v>
      </c>
      <c r="D12" s="280"/>
      <c r="E12" s="113">
        <v>304.35399999999998</v>
      </c>
      <c r="F12" s="113">
        <v>3354.328</v>
      </c>
      <c r="G12" s="274">
        <f t="shared" si="0"/>
        <v>1.371422154932187E-2</v>
      </c>
      <c r="H12" s="274">
        <f>(E12-I12)/I12</f>
        <v>0.42424483492828563</v>
      </c>
      <c r="I12" s="280">
        <v>213.69499999999999</v>
      </c>
      <c r="J12" s="113">
        <v>2347.2044999999998</v>
      </c>
      <c r="K12" s="274">
        <f t="shared" si="2"/>
        <v>1.0729004999823271E-2</v>
      </c>
      <c r="L12" s="68"/>
      <c r="M12" s="79"/>
      <c r="N12" s="79"/>
      <c r="O12" s="79"/>
      <c r="P12" s="79"/>
      <c r="Q12" s="79"/>
      <c r="R12" s="79"/>
      <c r="S12" s="79"/>
    </row>
    <row r="13" spans="1:21" ht="13" customHeight="1">
      <c r="A13" s="418"/>
      <c r="B13" s="418"/>
      <c r="C13" s="285" t="s">
        <v>0</v>
      </c>
      <c r="D13" s="288">
        <v>110495</v>
      </c>
      <c r="E13" s="286">
        <v>22192.582999000002</v>
      </c>
      <c r="F13" s="286">
        <v>244584.49232299998</v>
      </c>
      <c r="G13" s="287">
        <f>SUM(G7:G12)</f>
        <v>1</v>
      </c>
      <c r="H13" s="287">
        <f>(E13-I13)/I13</f>
        <v>0.11422510566585076</v>
      </c>
      <c r="I13" s="288">
        <v>19917.503999999997</v>
      </c>
      <c r="J13" s="286">
        <v>218776.37962699996</v>
      </c>
      <c r="K13" s="287">
        <f>SUM(K7:K12)</f>
        <v>1</v>
      </c>
      <c r="L13" s="68"/>
      <c r="M13" s="79"/>
      <c r="N13" s="79"/>
      <c r="O13" s="79"/>
      <c r="P13" s="79"/>
      <c r="Q13" s="79"/>
      <c r="R13" s="79"/>
      <c r="S13" s="79"/>
    </row>
    <row r="14" spans="1:21" ht="13" customHeight="1">
      <c r="A14" s="416" t="str">
        <f>'3.1'!E5</f>
        <v>Květen</v>
      </c>
      <c r="B14" s="416"/>
      <c r="C14" s="145" t="s">
        <v>4</v>
      </c>
      <c r="D14" s="279">
        <v>88</v>
      </c>
      <c r="E14" s="275">
        <v>6836.6370180000004</v>
      </c>
      <c r="F14" s="275">
        <v>75105.243277000001</v>
      </c>
      <c r="G14" s="276">
        <f>E14/$E$20</f>
        <v>0.51240018964292566</v>
      </c>
      <c r="H14" s="276">
        <f>(E14-I14)/I14</f>
        <v>-5.1192282113893171E-2</v>
      </c>
      <c r="I14" s="279">
        <v>7205.5031689999996</v>
      </c>
      <c r="J14" s="275">
        <v>79387.351706000001</v>
      </c>
      <c r="K14" s="276">
        <f>I14/$I$20</f>
        <v>0.44622633874345241</v>
      </c>
      <c r="L14" s="68"/>
      <c r="M14" s="79"/>
      <c r="N14" s="79"/>
      <c r="O14" s="79"/>
      <c r="P14" s="79"/>
      <c r="Q14" s="79"/>
      <c r="R14" s="79"/>
      <c r="S14" s="79"/>
    </row>
    <row r="15" spans="1:21" ht="13" customHeight="1">
      <c r="A15" s="417"/>
      <c r="B15" s="417"/>
      <c r="C15" s="135" t="s">
        <v>5</v>
      </c>
      <c r="D15" s="280">
        <v>284</v>
      </c>
      <c r="E15" s="113">
        <v>1948.2839250000002</v>
      </c>
      <c r="F15" s="113">
        <v>21403.262711000003</v>
      </c>
      <c r="G15" s="274">
        <f t="shared" ref="G15:G19" si="3">E15/$E$20</f>
        <v>0.14602224017742399</v>
      </c>
      <c r="H15" s="274">
        <f t="shared" ref="H15:H17" si="4">(E15-I15)/I15</f>
        <v>-0.20930932290651866</v>
      </c>
      <c r="I15" s="280">
        <v>2464.0279460000002</v>
      </c>
      <c r="J15" s="113">
        <v>27147.674298999998</v>
      </c>
      <c r="K15" s="274">
        <f t="shared" ref="K15:K19" si="5">I15/$I$20</f>
        <v>0.15259366946579569</v>
      </c>
      <c r="L15" s="86"/>
      <c r="M15" s="79"/>
      <c r="N15" s="79"/>
      <c r="O15" s="79"/>
      <c r="P15" s="79"/>
      <c r="Q15" s="79"/>
      <c r="R15" s="79"/>
      <c r="S15" s="79"/>
    </row>
    <row r="16" spans="1:21" ht="13" customHeight="1">
      <c r="A16" s="417"/>
      <c r="B16" s="417"/>
      <c r="C16" s="135" t="s">
        <v>6</v>
      </c>
      <c r="D16" s="280">
        <v>10743</v>
      </c>
      <c r="E16" s="113">
        <v>1603.6562749999998</v>
      </c>
      <c r="F16" s="113">
        <v>17617.286741</v>
      </c>
      <c r="G16" s="274">
        <f t="shared" si="3"/>
        <v>0.12019268790614439</v>
      </c>
      <c r="H16" s="274">
        <f t="shared" si="4"/>
        <v>-0.32585899756942244</v>
      </c>
      <c r="I16" s="280">
        <v>2378.814327</v>
      </c>
      <c r="J16" s="113">
        <v>26208.824725999999</v>
      </c>
      <c r="K16" s="274">
        <f>I16/$I$20</f>
        <v>0.1473165138910065</v>
      </c>
      <c r="L16" s="68"/>
      <c r="M16" s="79"/>
      <c r="N16" s="79"/>
      <c r="O16" s="79"/>
      <c r="P16" s="79"/>
      <c r="Q16" s="79"/>
      <c r="R16" s="79"/>
      <c r="S16" s="79"/>
    </row>
    <row r="17" spans="1:20" ht="13" customHeight="1">
      <c r="A17" s="417"/>
      <c r="B17" s="417"/>
      <c r="C17" s="135" t="s">
        <v>7</v>
      </c>
      <c r="D17" s="280">
        <v>99278</v>
      </c>
      <c r="E17" s="113">
        <v>2445.980783</v>
      </c>
      <c r="F17" s="113">
        <v>26861.075089999998</v>
      </c>
      <c r="G17" s="274">
        <f t="shared" si="3"/>
        <v>0.18332420073967892</v>
      </c>
      <c r="H17" s="274">
        <f t="shared" si="4"/>
        <v>-0.32585899733832879</v>
      </c>
      <c r="I17" s="280">
        <v>3628.2925580000001</v>
      </c>
      <c r="J17" s="113">
        <v>39974.742097999995</v>
      </c>
      <c r="K17" s="274">
        <f>I17/$I$20</f>
        <v>0.22469488473920837</v>
      </c>
      <c r="L17" s="68"/>
      <c r="M17" s="79"/>
      <c r="N17" s="79"/>
      <c r="O17" s="79"/>
      <c r="P17" s="79"/>
      <c r="Q17" s="79"/>
      <c r="R17" s="79"/>
      <c r="S17" s="79"/>
    </row>
    <row r="18" spans="1:20" ht="13" customHeight="1">
      <c r="A18" s="417"/>
      <c r="B18" s="417"/>
      <c r="C18" s="135" t="s">
        <v>89</v>
      </c>
      <c r="D18" s="280">
        <v>20</v>
      </c>
      <c r="E18" s="113">
        <v>299.55400000000003</v>
      </c>
      <c r="F18" s="113">
        <v>3291.8164919999999</v>
      </c>
      <c r="G18" s="274">
        <f t="shared" si="3"/>
        <v>2.2451320145295592E-2</v>
      </c>
      <c r="H18" s="274">
        <f>(E18-I18)/I18</f>
        <v>-2.0037359452235656E-2</v>
      </c>
      <c r="I18" s="280">
        <v>305.67899999999997</v>
      </c>
      <c r="J18" s="113">
        <v>3367.8811310000001</v>
      </c>
      <c r="K18" s="274">
        <f>I18/$I$20</f>
        <v>1.8930256194681552E-2</v>
      </c>
      <c r="L18" s="68"/>
      <c r="M18" s="79"/>
      <c r="N18" s="79"/>
      <c r="O18" s="79"/>
      <c r="P18" s="79"/>
      <c r="Q18" s="79"/>
      <c r="R18" s="79"/>
      <c r="S18" s="79"/>
    </row>
    <row r="19" spans="1:20" ht="13" customHeight="1">
      <c r="A19" s="417"/>
      <c r="B19" s="417"/>
      <c r="C19" s="135" t="s">
        <v>90</v>
      </c>
      <c r="D19" s="280"/>
      <c r="E19" s="113">
        <v>208.26599999999999</v>
      </c>
      <c r="F19" s="113">
        <v>2287.8510000000001</v>
      </c>
      <c r="G19" s="274">
        <f t="shared" si="3"/>
        <v>1.5609361388531386E-2</v>
      </c>
      <c r="H19" s="274">
        <f t="shared" ref="H19" si="6">(E19-I19)/I19</f>
        <v>0.25973688189928928</v>
      </c>
      <c r="I19" s="280">
        <v>165.32499999999999</v>
      </c>
      <c r="J19" s="113">
        <v>1821.4829999999999</v>
      </c>
      <c r="K19" s="274">
        <f t="shared" si="5"/>
        <v>1.0238336965855448E-2</v>
      </c>
      <c r="L19" s="68"/>
      <c r="M19" s="79"/>
      <c r="N19" s="79"/>
      <c r="O19" s="79"/>
      <c r="P19" s="79"/>
      <c r="Q19" s="79"/>
      <c r="R19" s="79"/>
      <c r="S19" s="79"/>
    </row>
    <row r="20" spans="1:20" ht="13" customHeight="1">
      <c r="A20" s="418"/>
      <c r="B20" s="418"/>
      <c r="C20" s="285" t="s">
        <v>0</v>
      </c>
      <c r="D20" s="288">
        <v>110413</v>
      </c>
      <c r="E20" s="286">
        <v>13342.378001000001</v>
      </c>
      <c r="F20" s="286">
        <v>146566.53531100001</v>
      </c>
      <c r="G20" s="287">
        <f>SUM(G14:G19)</f>
        <v>0.99999999999999989</v>
      </c>
      <c r="H20" s="287">
        <f>(E20-I20)/I20</f>
        <v>-0.17372592227397654</v>
      </c>
      <c r="I20" s="288">
        <v>16147.642</v>
      </c>
      <c r="J20" s="286">
        <v>177907.95695999998</v>
      </c>
      <c r="K20" s="287">
        <f>SUM(K14:K19)</f>
        <v>1</v>
      </c>
      <c r="L20" s="68"/>
      <c r="M20" s="79"/>
      <c r="N20" s="79"/>
      <c r="O20" s="79"/>
      <c r="P20" s="79"/>
      <c r="Q20" s="79"/>
      <c r="R20" s="79"/>
      <c r="S20" s="79"/>
    </row>
    <row r="21" spans="1:20" ht="13" customHeight="1">
      <c r="A21" s="416" t="str">
        <f>'3.1'!F5</f>
        <v>Červen</v>
      </c>
      <c r="B21" s="416"/>
      <c r="C21" s="145" t="s">
        <v>4</v>
      </c>
      <c r="D21" s="279">
        <v>89</v>
      </c>
      <c r="E21" s="275">
        <v>6443.0400600000003</v>
      </c>
      <c r="F21" s="275">
        <v>71209.123043</v>
      </c>
      <c r="G21" s="276">
        <f>E21/$E$27</f>
        <v>0.61895073180886484</v>
      </c>
      <c r="H21" s="276">
        <f>(E21-I21)/I21</f>
        <v>-2.9757855343957675E-2</v>
      </c>
      <c r="I21" s="279">
        <v>6640.6516099999999</v>
      </c>
      <c r="J21" s="275">
        <v>72804.119860999999</v>
      </c>
      <c r="K21" s="276">
        <f>I21/$I$27</f>
        <v>0.62472609624673336</v>
      </c>
      <c r="L21" s="78"/>
      <c r="M21" s="79"/>
      <c r="N21" s="79"/>
      <c r="O21" s="79"/>
      <c r="P21" s="79"/>
      <c r="Q21" s="79"/>
      <c r="R21" s="79"/>
      <c r="S21" s="79"/>
      <c r="T21" s="78"/>
    </row>
    <row r="22" spans="1:20" ht="13" customHeight="1">
      <c r="A22" s="417"/>
      <c r="B22" s="417"/>
      <c r="C22" s="135" t="s">
        <v>5</v>
      </c>
      <c r="D22" s="280">
        <v>283</v>
      </c>
      <c r="E22" s="113">
        <v>1592.2531840000001</v>
      </c>
      <c r="F22" s="113">
        <v>17597.741411999999</v>
      </c>
      <c r="G22" s="274">
        <f t="shared" ref="G22:G26" si="7">E22/$E$27</f>
        <v>0.15295982397815405</v>
      </c>
      <c r="H22" s="274">
        <f t="shared" ref="H22:H26" si="8">(E22-I22)/I22</f>
        <v>1.3515153143122578E-2</v>
      </c>
      <c r="I22" s="280">
        <v>1571.0205999999998</v>
      </c>
      <c r="J22" s="113">
        <v>17223.727245000002</v>
      </c>
      <c r="K22" s="274">
        <f t="shared" ref="K22:K26" si="9">I22/$I$27</f>
        <v>0.14779537072585575</v>
      </c>
      <c r="L22" s="78"/>
      <c r="M22" s="79"/>
      <c r="N22" s="79"/>
      <c r="O22" s="79"/>
      <c r="P22" s="79"/>
      <c r="Q22" s="79"/>
      <c r="R22" s="79"/>
      <c r="S22" s="79"/>
      <c r="T22" s="78"/>
    </row>
    <row r="23" spans="1:20" ht="13" customHeight="1">
      <c r="A23" s="417"/>
      <c r="B23" s="417"/>
      <c r="C23" s="135" t="s">
        <v>6</v>
      </c>
      <c r="D23" s="280">
        <v>10748</v>
      </c>
      <c r="E23" s="113">
        <v>770.93903899999998</v>
      </c>
      <c r="F23" s="113">
        <v>8520.4953600000008</v>
      </c>
      <c r="G23" s="274">
        <f t="shared" si="7"/>
        <v>7.4060269364377193E-2</v>
      </c>
      <c r="H23" s="274">
        <f t="shared" si="8"/>
        <v>-3.8756557503173882E-2</v>
      </c>
      <c r="I23" s="280">
        <v>802.02267699999993</v>
      </c>
      <c r="J23" s="113">
        <v>8792.8954150000009</v>
      </c>
      <c r="K23" s="274">
        <f t="shared" si="9"/>
        <v>7.5451104127952404E-2</v>
      </c>
      <c r="L23" s="78"/>
      <c r="M23" s="79"/>
      <c r="N23" s="79"/>
      <c r="O23" s="79"/>
      <c r="P23" s="79"/>
      <c r="Q23" s="79"/>
      <c r="R23" s="79"/>
      <c r="S23" s="79"/>
      <c r="T23" s="78"/>
    </row>
    <row r="24" spans="1:20" ht="13" customHeight="1">
      <c r="A24" s="417"/>
      <c r="B24" s="417"/>
      <c r="C24" s="135" t="s">
        <v>7</v>
      </c>
      <c r="D24" s="280">
        <v>99213</v>
      </c>
      <c r="E24" s="113">
        <v>1175.8767169999999</v>
      </c>
      <c r="F24" s="113">
        <v>12993.638064000001</v>
      </c>
      <c r="G24" s="274">
        <f t="shared" si="7"/>
        <v>0.11296061296011177</v>
      </c>
      <c r="H24" s="274">
        <f t="shared" si="8"/>
        <v>-3.8756556409500896E-2</v>
      </c>
      <c r="I24" s="280">
        <v>1223.2871129999999</v>
      </c>
      <c r="J24" s="113">
        <v>13409.809937</v>
      </c>
      <c r="K24" s="274">
        <f t="shared" si="9"/>
        <v>0.11508198706624011</v>
      </c>
      <c r="L24" s="78"/>
      <c r="M24" s="79"/>
      <c r="N24" s="79"/>
      <c r="O24" s="79"/>
      <c r="P24" s="79"/>
      <c r="Q24" s="79"/>
      <c r="R24" s="79"/>
      <c r="S24" s="79"/>
      <c r="T24" s="78"/>
    </row>
    <row r="25" spans="1:20" ht="13" customHeight="1">
      <c r="A25" s="417"/>
      <c r="B25" s="417"/>
      <c r="C25" s="135" t="s">
        <v>89</v>
      </c>
      <c r="D25" s="280">
        <v>20</v>
      </c>
      <c r="E25" s="113">
        <v>319.90300000000002</v>
      </c>
      <c r="F25" s="113">
        <v>3536.2261009999997</v>
      </c>
      <c r="G25" s="274">
        <f t="shared" si="7"/>
        <v>3.0731486086375704E-2</v>
      </c>
      <c r="H25" s="274">
        <f t="shared" si="8"/>
        <v>3.9486467956237302E-2</v>
      </c>
      <c r="I25" s="280">
        <v>307.75100000000003</v>
      </c>
      <c r="J25" s="113">
        <v>3375.8406759999998</v>
      </c>
      <c r="K25" s="274">
        <f t="shared" si="9"/>
        <v>2.8951990277054824E-2</v>
      </c>
      <c r="L25" s="78"/>
      <c r="M25" s="79"/>
      <c r="N25" s="79"/>
      <c r="O25" s="79"/>
      <c r="P25" s="79"/>
      <c r="Q25" s="79"/>
      <c r="R25" s="79"/>
      <c r="S25" s="79"/>
      <c r="T25" s="78"/>
    </row>
    <row r="26" spans="1:20" ht="13" customHeight="1">
      <c r="A26" s="417"/>
      <c r="B26" s="417"/>
      <c r="C26" s="135" t="s">
        <v>90</v>
      </c>
      <c r="D26" s="280"/>
      <c r="E26" s="113">
        <v>107.605</v>
      </c>
      <c r="F26" s="113">
        <v>1189.223</v>
      </c>
      <c r="G26" s="274">
        <f t="shared" si="7"/>
        <v>1.0337075802116447E-2</v>
      </c>
      <c r="H26" s="274">
        <f t="shared" si="8"/>
        <v>0.26641794557951248</v>
      </c>
      <c r="I26" s="280">
        <v>84.967999999999989</v>
      </c>
      <c r="J26" s="113">
        <v>931.553</v>
      </c>
      <c r="K26" s="274">
        <f t="shared" si="9"/>
        <v>7.9934515561632426E-3</v>
      </c>
      <c r="L26" s="78"/>
      <c r="M26" s="79"/>
      <c r="N26" s="79"/>
      <c r="O26" s="79"/>
      <c r="P26" s="79"/>
      <c r="Q26" s="79"/>
      <c r="R26" s="79"/>
      <c r="S26" s="79"/>
      <c r="T26" s="78"/>
    </row>
    <row r="27" spans="1:20" ht="13" customHeight="1">
      <c r="A27" s="418"/>
      <c r="B27" s="418"/>
      <c r="C27" s="285" t="s">
        <v>0</v>
      </c>
      <c r="D27" s="288">
        <v>110353</v>
      </c>
      <c r="E27" s="286">
        <v>10409.617</v>
      </c>
      <c r="F27" s="286">
        <v>115046.44697999999</v>
      </c>
      <c r="G27" s="287">
        <f>SUM(G21:G26)</f>
        <v>0.99999999999999989</v>
      </c>
      <c r="H27" s="287">
        <f>(E27-I27)/I27</f>
        <v>-2.0704627533738015E-2</v>
      </c>
      <c r="I27" s="288">
        <v>10629.701000000003</v>
      </c>
      <c r="J27" s="286">
        <v>116537.94613400001</v>
      </c>
      <c r="K27" s="287">
        <f>SUM(K21:K26)</f>
        <v>0.99999999999999967</v>
      </c>
      <c r="M27" s="79"/>
      <c r="N27" s="79"/>
      <c r="O27" s="79"/>
      <c r="P27" s="79"/>
      <c r="Q27" s="79"/>
      <c r="R27" s="79"/>
      <c r="S27" s="79"/>
    </row>
    <row r="28" spans="1:20" ht="13" customHeight="1">
      <c r="A28" s="486" t="str">
        <f>'3.1'!G5</f>
        <v>II. čtvrtletí</v>
      </c>
      <c r="B28" s="416"/>
      <c r="C28" s="145" t="s">
        <v>4</v>
      </c>
      <c r="D28" s="279">
        <f>D21</f>
        <v>89</v>
      </c>
      <c r="E28" s="275">
        <f>E7+E14+E21</f>
        <v>21108.529101</v>
      </c>
      <c r="F28" s="275">
        <f>F7+F14+F21</f>
        <v>232600.841778</v>
      </c>
      <c r="G28" s="276">
        <f>E28/$E$34</f>
        <v>0.45943460621185811</v>
      </c>
      <c r="H28" s="276">
        <f>(E28-I28)/I28</f>
        <v>-2.6223052989412049E-2</v>
      </c>
      <c r="I28" s="279">
        <f>I7+I14+I21</f>
        <v>21676.965311</v>
      </c>
      <c r="J28" s="275">
        <f>J7+J14+J21</f>
        <v>238205.87752899999</v>
      </c>
      <c r="K28" s="276">
        <f>I28/$I$34</f>
        <v>0.46422606997727178</v>
      </c>
      <c r="M28" s="79"/>
      <c r="N28" s="79"/>
      <c r="O28" s="79"/>
      <c r="P28" s="79"/>
      <c r="Q28" s="79"/>
      <c r="R28" s="79"/>
      <c r="S28" s="79"/>
    </row>
    <row r="29" spans="1:20" ht="13" customHeight="1">
      <c r="A29" s="417"/>
      <c r="B29" s="417"/>
      <c r="C29" s="135" t="s">
        <v>5</v>
      </c>
      <c r="D29" s="280">
        <f t="shared" ref="D29:D32" si="10">D22</f>
        <v>283</v>
      </c>
      <c r="E29" s="113">
        <f>E8+E15+E22</f>
        <v>6536.0889930000003</v>
      </c>
      <c r="F29" s="113">
        <f t="shared" ref="F29" si="11">F8+F15+F22</f>
        <v>72016.778774999999</v>
      </c>
      <c r="G29" s="274">
        <f t="shared" ref="G29:G33" si="12">E29/$E$34</f>
        <v>0.14226029006077714</v>
      </c>
      <c r="H29" s="274">
        <f t="shared" ref="H29:H31" si="13">(E29-I29)/I29</f>
        <v>-5.827155101655996E-2</v>
      </c>
      <c r="I29" s="280">
        <f>I8+I15+I22</f>
        <v>6940.5240969999995</v>
      </c>
      <c r="J29" s="113">
        <f t="shared" ref="J29" si="14">J8+J15+J22</f>
        <v>76285.435545999993</v>
      </c>
      <c r="K29" s="274">
        <f t="shared" ref="K29:K33" si="15">I29/$I$34</f>
        <v>0.14863576053691746</v>
      </c>
      <c r="M29" s="79"/>
      <c r="N29" s="79"/>
      <c r="O29" s="79"/>
      <c r="P29" s="79"/>
      <c r="Q29" s="79"/>
      <c r="R29" s="79"/>
      <c r="S29" s="79"/>
    </row>
    <row r="30" spans="1:20" ht="13" customHeight="1">
      <c r="A30" s="417"/>
      <c r="B30" s="417"/>
      <c r="C30" s="135" t="s">
        <v>6</v>
      </c>
      <c r="D30" s="280">
        <f t="shared" si="10"/>
        <v>10748</v>
      </c>
      <c r="E30" s="113">
        <f t="shared" ref="E30:F33" si="16">E9+E16+E23</f>
        <v>6638.0588629999993</v>
      </c>
      <c r="F30" s="113">
        <f t="shared" si="16"/>
        <v>73127.971948000006</v>
      </c>
      <c r="G30" s="274">
        <f t="shared" si="12"/>
        <v>0.14447970036856142</v>
      </c>
      <c r="H30" s="274">
        <f t="shared" si="13"/>
        <v>3.5137108737772335E-3</v>
      </c>
      <c r="I30" s="280">
        <f t="shared" ref="I30:J32" si="17">I9+I16+I23</f>
        <v>6614.8163109999996</v>
      </c>
      <c r="J30" s="113">
        <f t="shared" si="17"/>
        <v>72720.892248999997</v>
      </c>
      <c r="K30" s="274">
        <f t="shared" si="15"/>
        <v>0.14166052007837179</v>
      </c>
      <c r="M30" s="79"/>
      <c r="N30" s="79"/>
      <c r="O30" s="79"/>
      <c r="P30" s="79"/>
      <c r="Q30" s="79"/>
      <c r="R30" s="79"/>
      <c r="S30" s="79"/>
    </row>
    <row r="31" spans="1:20" ht="13" customHeight="1">
      <c r="A31" s="417"/>
      <c r="B31" s="417"/>
      <c r="C31" s="135" t="s">
        <v>7</v>
      </c>
      <c r="D31" s="280">
        <f t="shared" si="10"/>
        <v>99213</v>
      </c>
      <c r="E31" s="113">
        <f>E10+E17+E24</f>
        <v>10124.716043</v>
      </c>
      <c r="F31" s="113">
        <f t="shared" si="16"/>
        <v>111513.10888</v>
      </c>
      <c r="G31" s="274">
        <f t="shared" si="12"/>
        <v>0.22036802782256484</v>
      </c>
      <c r="H31" s="274">
        <f t="shared" si="13"/>
        <v>3.5137109603769565E-3</v>
      </c>
      <c r="I31" s="280">
        <f>I10+I17+I24</f>
        <v>10089.265281</v>
      </c>
      <c r="J31" s="113">
        <f t="shared" si="17"/>
        <v>110915.616543</v>
      </c>
      <c r="K31" s="274">
        <f t="shared" si="15"/>
        <v>0.21606806594740527</v>
      </c>
      <c r="M31" s="79"/>
      <c r="N31" s="79"/>
      <c r="O31" s="79"/>
      <c r="P31" s="79"/>
      <c r="Q31" s="79"/>
      <c r="R31" s="79"/>
      <c r="S31" s="79"/>
    </row>
    <row r="32" spans="1:20" ht="13" customHeight="1">
      <c r="A32" s="417"/>
      <c r="B32" s="417"/>
      <c r="C32" s="135" t="s">
        <v>89</v>
      </c>
      <c r="D32" s="280">
        <f t="shared" si="10"/>
        <v>20</v>
      </c>
      <c r="E32" s="113">
        <f>E11+E18+E25</f>
        <v>916.96</v>
      </c>
      <c r="F32" s="113">
        <f t="shared" si="16"/>
        <v>10107.371233</v>
      </c>
      <c r="G32" s="274">
        <f t="shared" si="12"/>
        <v>1.9957958913019071E-2</v>
      </c>
      <c r="H32" s="274">
        <f>(E32-I32)/I32</f>
        <v>8.4373707780153549E-3</v>
      </c>
      <c r="I32" s="280">
        <f>I11+I18+I25</f>
        <v>909.28800000000001</v>
      </c>
      <c r="J32" s="113">
        <f t="shared" si="17"/>
        <v>9994.2203539999991</v>
      </c>
      <c r="K32" s="274">
        <f t="shared" si="15"/>
        <v>1.947298381767907E-2</v>
      </c>
      <c r="M32" s="79"/>
      <c r="N32" s="79"/>
      <c r="O32" s="79"/>
      <c r="P32" s="79"/>
      <c r="Q32" s="79"/>
      <c r="R32" s="79"/>
      <c r="S32" s="79"/>
    </row>
    <row r="33" spans="1:20" ht="13" customHeight="1">
      <c r="A33" s="417"/>
      <c r="B33" s="417"/>
      <c r="C33" s="135" t="s">
        <v>90</v>
      </c>
      <c r="D33" s="280"/>
      <c r="E33" s="113">
        <f t="shared" si="16"/>
        <v>620.22500000000002</v>
      </c>
      <c r="F33" s="113">
        <f t="shared" si="16"/>
        <v>6831.402</v>
      </c>
      <c r="G33" s="274">
        <f t="shared" si="12"/>
        <v>1.3499416623219393E-2</v>
      </c>
      <c r="H33" s="274">
        <f t="shared" ref="H33" si="18">(E33-I33)/I33</f>
        <v>0.33672638085467749</v>
      </c>
      <c r="I33" s="280">
        <f t="shared" ref="I33:J33" si="19">I12+I19+I26</f>
        <v>463.98799999999994</v>
      </c>
      <c r="J33" s="113">
        <f t="shared" si="19"/>
        <v>5100.2404999999999</v>
      </c>
      <c r="K33" s="274">
        <f t="shared" si="15"/>
        <v>9.9365996423545384E-3</v>
      </c>
      <c r="M33" s="79"/>
      <c r="N33" s="79"/>
      <c r="O33" s="79"/>
      <c r="P33" s="79"/>
      <c r="Q33" s="79"/>
      <c r="R33" s="79"/>
      <c r="S33" s="79"/>
    </row>
    <row r="34" spans="1:20" ht="13" customHeight="1">
      <c r="A34" s="418"/>
      <c r="B34" s="418"/>
      <c r="C34" s="285" t="s">
        <v>0</v>
      </c>
      <c r="D34" s="288">
        <f>SUM(D28:D33)</f>
        <v>110353</v>
      </c>
      <c r="E34" s="286">
        <f>SUM(E28:E33)</f>
        <v>45944.578000000001</v>
      </c>
      <c r="F34" s="286">
        <f>SUM(F28:F33)</f>
        <v>506197.47461400006</v>
      </c>
      <c r="G34" s="287">
        <f>SUM(G28:G33)</f>
        <v>1</v>
      </c>
      <c r="H34" s="287">
        <f>(E34-I34)/I34</f>
        <v>-1.6067490273605569E-2</v>
      </c>
      <c r="I34" s="288">
        <f>SUM(I28:I33)</f>
        <v>46694.847000000002</v>
      </c>
      <c r="J34" s="286">
        <f>SUM(J28:J33)</f>
        <v>513222.28272099997</v>
      </c>
      <c r="K34" s="287">
        <f>SUM(K28:K33)</f>
        <v>0.99999999999999989</v>
      </c>
      <c r="M34" s="79"/>
      <c r="N34" s="79"/>
      <c r="O34" s="79"/>
      <c r="P34" s="79"/>
      <c r="Q34" s="79"/>
      <c r="R34" s="79"/>
      <c r="S34" s="79"/>
    </row>
    <row r="35" spans="1:20" ht="20.149999999999999" customHeight="1">
      <c r="A35" s="110"/>
      <c r="B35" s="270"/>
      <c r="C35" s="90"/>
      <c r="D35" s="78"/>
      <c r="E35" s="78"/>
      <c r="F35" s="78"/>
      <c r="G35" s="470" t="s">
        <v>257</v>
      </c>
      <c r="H35" s="470"/>
      <c r="I35" s="470"/>
      <c r="J35" s="470"/>
      <c r="K35" s="470"/>
    </row>
    <row r="36" spans="1:20" ht="15" customHeight="1">
      <c r="A36" s="462" t="s">
        <v>256</v>
      </c>
      <c r="B36" s="462"/>
      <c r="C36" s="462"/>
      <c r="D36" s="462"/>
      <c r="E36" s="462"/>
      <c r="F36" s="104"/>
      <c r="G36" s="470"/>
      <c r="H36" s="470"/>
      <c r="I36" s="470"/>
      <c r="J36" s="470"/>
      <c r="K36" s="470"/>
      <c r="M36" s="68"/>
      <c r="N36" s="68"/>
      <c r="O36" s="68"/>
      <c r="P36" s="68"/>
      <c r="Q36" s="68"/>
      <c r="R36" s="68"/>
      <c r="S36" s="68"/>
    </row>
    <row r="37" spans="1:20" ht="15" customHeight="1">
      <c r="A37" s="463" t="str">
        <f>A28</f>
        <v>II. čtvrtletí</v>
      </c>
      <c r="B37" s="464"/>
      <c r="C37" s="464"/>
      <c r="D37" s="464"/>
      <c r="E37" s="464"/>
      <c r="F37" s="109"/>
      <c r="G37" s="465" t="str">
        <f>A28</f>
        <v>II. čtvrtletí</v>
      </c>
      <c r="H37" s="465"/>
      <c r="I37" s="465"/>
      <c r="J37" s="465"/>
      <c r="K37" s="465"/>
      <c r="M37" s="68"/>
      <c r="N37" s="68"/>
      <c r="O37" s="68"/>
      <c r="P37" s="68"/>
      <c r="Q37" s="68"/>
      <c r="R37" s="68"/>
      <c r="S37" s="68"/>
    </row>
    <row r="38" spans="1:20" ht="15" customHeight="1">
      <c r="A38" s="83"/>
      <c r="B38" s="83"/>
      <c r="C38" s="83"/>
      <c r="G38" s="83"/>
      <c r="H38" s="83"/>
      <c r="I38" s="83"/>
      <c r="J38" s="83"/>
      <c r="K38" s="83"/>
      <c r="M38" s="68"/>
      <c r="N38" s="68"/>
      <c r="O38" s="68"/>
      <c r="P38" s="68"/>
      <c r="Q38" s="68"/>
      <c r="R38" s="68"/>
      <c r="S38" s="68"/>
      <c r="T38" s="68"/>
    </row>
    <row r="39" spans="1:20" ht="15" customHeight="1">
      <c r="A39" s="83"/>
      <c r="B39" s="83"/>
      <c r="C39" s="83"/>
      <c r="G39" s="83"/>
      <c r="H39" s="83"/>
      <c r="I39" s="83"/>
      <c r="J39" s="83"/>
      <c r="K39" s="83"/>
    </row>
    <row r="40" spans="1:20" ht="15" customHeight="1">
      <c r="A40" s="83"/>
      <c r="B40" s="83"/>
      <c r="C40" s="83"/>
      <c r="G40" s="83"/>
      <c r="H40" s="83"/>
      <c r="I40" s="83"/>
      <c r="J40" s="83"/>
      <c r="K40" s="83"/>
    </row>
    <row r="41" spans="1:20" ht="15" customHeight="1">
      <c r="A41" s="83"/>
      <c r="B41" s="83"/>
      <c r="C41" s="83">
        <f>D3</f>
        <v>2026</v>
      </c>
      <c r="D41" s="83">
        <f>I3</f>
        <v>2025</v>
      </c>
      <c r="H41" s="83"/>
      <c r="I41" s="83">
        <f>D3</f>
        <v>2026</v>
      </c>
      <c r="J41" s="83">
        <f>I3</f>
        <v>2025</v>
      </c>
      <c r="K41" s="83"/>
    </row>
    <row r="42" spans="1:20" ht="15" customHeight="1">
      <c r="A42" s="83"/>
      <c r="B42" s="83" t="str">
        <f>A7</f>
        <v>Duben</v>
      </c>
      <c r="C42" s="69">
        <f>E13</f>
        <v>22192.582999000002</v>
      </c>
      <c r="D42" s="69">
        <f>I13</f>
        <v>19917.503999999997</v>
      </c>
      <c r="H42" s="83" t="str">
        <f>A7</f>
        <v>Duben</v>
      </c>
      <c r="I42" s="84">
        <f>E13/E34</f>
        <v>0.48302942294953721</v>
      </c>
      <c r="J42" s="84">
        <f>I13/I34</f>
        <v>0.42654608119821008</v>
      </c>
      <c r="K42" s="83"/>
    </row>
    <row r="43" spans="1:20" ht="15" customHeight="1">
      <c r="A43" s="83"/>
      <c r="B43" s="83" t="str">
        <f>A14</f>
        <v>Květen</v>
      </c>
      <c r="C43" s="69">
        <f>E20</f>
        <v>13342.378001000001</v>
      </c>
      <c r="D43" s="69">
        <f>I20</f>
        <v>16147.642</v>
      </c>
      <c r="H43" s="83" t="str">
        <f>A14</f>
        <v>Květen</v>
      </c>
      <c r="I43" s="84">
        <f>E20/E34</f>
        <v>0.29040157907207248</v>
      </c>
      <c r="J43" s="84">
        <f>I20/I34</f>
        <v>0.34581207643747069</v>
      </c>
      <c r="K43" s="83"/>
    </row>
    <row r="44" spans="1:20" ht="15" customHeight="1">
      <c r="A44" s="83"/>
      <c r="B44" s="83" t="str">
        <f>A21</f>
        <v>Červen</v>
      </c>
      <c r="C44" s="69">
        <f>E27</f>
        <v>10409.617</v>
      </c>
      <c r="D44" s="69">
        <f>I27</f>
        <v>10629.701000000003</v>
      </c>
      <c r="H44" s="83" t="str">
        <f>A21</f>
        <v>Červen</v>
      </c>
      <c r="I44" s="84">
        <f>E27/E34</f>
        <v>0.22656899797839039</v>
      </c>
      <c r="J44" s="84">
        <f>I27/I34</f>
        <v>0.22764184236431917</v>
      </c>
      <c r="K44" s="83"/>
    </row>
    <row r="45" spans="1:20" ht="15" customHeight="1">
      <c r="A45" s="83"/>
      <c r="B45" s="83"/>
      <c r="C45" s="69">
        <f>SUM(C42:C44)</f>
        <v>45944.578000000001</v>
      </c>
      <c r="D45" s="69">
        <f>SUM(D42:D44)</f>
        <v>46694.846999999994</v>
      </c>
      <c r="E45" s="83"/>
      <c r="F45" s="83"/>
      <c r="G45" s="83"/>
      <c r="H45" s="83"/>
      <c r="I45" s="85">
        <f>SUM(I42:I44)</f>
        <v>1.0000000000000002</v>
      </c>
      <c r="J45" s="85">
        <f>SUM(J42:J44)</f>
        <v>1</v>
      </c>
      <c r="K45" s="83"/>
    </row>
    <row r="46" spans="1:20" ht="15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</row>
    <row r="47" spans="1:20" ht="15" customHeight="1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</row>
    <row r="48" spans="1:20" ht="15" customHeight="1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</row>
    <row r="49" spans="1:11" ht="15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</row>
    <row r="50" spans="1:11" ht="15" customHeight="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</row>
    <row r="51" spans="1:11" ht="15" customHeight="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ht="15" customHeight="1">
      <c r="A52" s="83"/>
      <c r="B52" s="83"/>
      <c r="C52" s="83"/>
      <c r="D52" s="83"/>
      <c r="E52" s="83"/>
      <c r="F52" s="83"/>
      <c r="G52" s="83"/>
      <c r="H52" s="83"/>
      <c r="I52" s="83"/>
      <c r="J52" s="83"/>
      <c r="K52" s="83"/>
    </row>
    <row r="53" spans="1:11" ht="15" customHeight="1">
      <c r="A53" s="83"/>
      <c r="B53" s="83"/>
      <c r="C53" s="83"/>
      <c r="D53" s="83"/>
      <c r="E53" s="83"/>
      <c r="F53" s="83"/>
      <c r="G53" s="83"/>
      <c r="H53" s="83"/>
      <c r="I53" s="83"/>
      <c r="J53" s="83"/>
      <c r="K53" s="83"/>
    </row>
    <row r="54" spans="1:11" ht="15" customHeight="1">
      <c r="A54" s="83"/>
      <c r="B54" s="83"/>
      <c r="C54" s="83"/>
      <c r="D54" s="83"/>
      <c r="E54" s="83"/>
      <c r="F54" s="83"/>
      <c r="G54" s="83"/>
      <c r="H54" s="83"/>
      <c r="I54" s="83"/>
      <c r="J54" s="83"/>
      <c r="K54" s="83"/>
    </row>
    <row r="55" spans="1:11" ht="15" customHeight="1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</row>
    <row r="56" spans="1:11" ht="15" customHeight="1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</row>
    <row r="57" spans="1:11" ht="15" customHeight="1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</row>
    <row r="58" spans="1:11" ht="15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</row>
    <row r="59" spans="1:11" ht="15" customHeight="1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</row>
    <row r="60" spans="1:11" ht="15" customHeight="1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</row>
    <row r="61" spans="1:11" ht="15" customHeight="1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</row>
    <row r="62" spans="1:11" ht="15" customHeight="1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/>
    <row r="77" spans="1:11" ht="15" customHeight="1"/>
    <row r="78" spans="1:11" ht="15" customHeight="1"/>
    <row r="79" spans="1:11" ht="15" customHeight="1"/>
    <row r="80" spans="1:1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mergeCells count="21">
    <mergeCell ref="A5:B6"/>
    <mergeCell ref="A37:E37"/>
    <mergeCell ref="G37:K37"/>
    <mergeCell ref="A7:B13"/>
    <mergeCell ref="A14:B20"/>
    <mergeCell ref="A21:B27"/>
    <mergeCell ref="A28:B34"/>
    <mergeCell ref="A36:E36"/>
    <mergeCell ref="G5:G6"/>
    <mergeCell ref="H5:H6"/>
    <mergeCell ref="K5:K6"/>
    <mergeCell ref="E5:F5"/>
    <mergeCell ref="I5:J5"/>
    <mergeCell ref="G35:K36"/>
    <mergeCell ref="D5:D6"/>
    <mergeCell ref="C5:C6"/>
    <mergeCell ref="A1:K1"/>
    <mergeCell ref="A2:C2"/>
    <mergeCell ref="I3:K4"/>
    <mergeCell ref="E3:G4"/>
    <mergeCell ref="A3:C4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4" formula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7"/>
  <dimension ref="A1:U90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21" s="76" customFormat="1" ht="18">
      <c r="A1" s="456" t="s">
        <v>284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</row>
    <row r="2" spans="1:21" ht="6" customHeight="1">
      <c r="A2" s="471"/>
      <c r="B2" s="471"/>
      <c r="C2" s="471"/>
      <c r="D2" s="282"/>
      <c r="E2" s="282"/>
      <c r="F2" s="283"/>
      <c r="G2" s="284"/>
      <c r="H2" s="284"/>
      <c r="I2" s="284"/>
      <c r="J2" s="254"/>
      <c r="K2" s="254"/>
    </row>
    <row r="3" spans="1:21" ht="15" customHeight="1">
      <c r="A3" s="482" t="s">
        <v>33</v>
      </c>
      <c r="B3" s="482"/>
      <c r="C3" s="482"/>
      <c r="D3" s="308">
        <f>'3.1'!A4</f>
        <v>2026</v>
      </c>
      <c r="E3" s="477"/>
      <c r="F3" s="477"/>
      <c r="G3" s="477"/>
      <c r="H3" s="307"/>
      <c r="I3" s="476">
        <f>D3-1</f>
        <v>2025</v>
      </c>
      <c r="J3" s="477"/>
      <c r="K3" s="477"/>
    </row>
    <row r="4" spans="1:21" ht="50.15" customHeight="1">
      <c r="A4" s="483"/>
      <c r="B4" s="483"/>
      <c r="C4" s="483"/>
      <c r="D4" s="310"/>
      <c r="E4" s="479"/>
      <c r="F4" s="479"/>
      <c r="G4" s="479"/>
      <c r="H4" s="155"/>
      <c r="I4" s="478"/>
      <c r="J4" s="479"/>
      <c r="K4" s="479"/>
    </row>
    <row r="5" spans="1:21" ht="25" customHeight="1">
      <c r="A5" s="482" t="s">
        <v>154</v>
      </c>
      <c r="B5" s="482"/>
      <c r="C5" s="484" t="s">
        <v>179</v>
      </c>
      <c r="D5" s="480" t="s">
        <v>155</v>
      </c>
      <c r="E5" s="474" t="s">
        <v>59</v>
      </c>
      <c r="F5" s="474"/>
      <c r="G5" s="475" t="s">
        <v>32</v>
      </c>
      <c r="H5" s="475" t="s">
        <v>255</v>
      </c>
      <c r="I5" s="472" t="s">
        <v>59</v>
      </c>
      <c r="J5" s="473"/>
      <c r="K5" s="475" t="s">
        <v>32</v>
      </c>
    </row>
    <row r="6" spans="1:21" ht="22.5" customHeight="1">
      <c r="A6" s="483"/>
      <c r="B6" s="483"/>
      <c r="C6" s="485"/>
      <c r="D6" s="481"/>
      <c r="E6" s="199" t="s">
        <v>246</v>
      </c>
      <c r="F6" s="199" t="s">
        <v>247</v>
      </c>
      <c r="G6" s="461"/>
      <c r="H6" s="461"/>
      <c r="I6" s="201" t="s">
        <v>246</v>
      </c>
      <c r="J6" s="199" t="s">
        <v>247</v>
      </c>
      <c r="K6" s="461"/>
    </row>
    <row r="7" spans="1:21" ht="13" customHeight="1">
      <c r="A7" s="416" t="str">
        <f>'3.1'!D5</f>
        <v>Duben</v>
      </c>
      <c r="B7" s="416"/>
      <c r="C7" s="145" t="s">
        <v>4</v>
      </c>
      <c r="D7" s="279">
        <v>97</v>
      </c>
      <c r="E7" s="275">
        <v>25412.749999999996</v>
      </c>
      <c r="F7" s="275">
        <v>279547.74720900005</v>
      </c>
      <c r="G7" s="276">
        <f t="shared" ref="G7:G12" si="0">E7/$E$13</f>
        <v>0.98180215906712975</v>
      </c>
      <c r="H7" s="276">
        <f>(E7-I7)/I7</f>
        <v>-0.37410571577415919</v>
      </c>
      <c r="I7" s="279">
        <v>40602.304000000004</v>
      </c>
      <c r="J7" s="275">
        <v>444362.35533700004</v>
      </c>
      <c r="K7" s="276">
        <f>I7/$I$13</f>
        <v>0.98977131802810236</v>
      </c>
      <c r="M7" s="79"/>
      <c r="N7" s="79"/>
      <c r="O7" s="79"/>
      <c r="P7" s="79"/>
      <c r="Q7" s="79"/>
      <c r="R7" s="79"/>
      <c r="S7" s="79"/>
      <c r="T7" s="79"/>
      <c r="U7" s="79"/>
    </row>
    <row r="8" spans="1:21" ht="13" customHeight="1">
      <c r="A8" s="417"/>
      <c r="B8" s="417"/>
      <c r="C8" s="135" t="s">
        <v>5</v>
      </c>
      <c r="D8" s="280">
        <v>116</v>
      </c>
      <c r="E8" s="113">
        <v>48.073</v>
      </c>
      <c r="F8" s="113">
        <v>509.512</v>
      </c>
      <c r="G8" s="274">
        <f t="shared" si="0"/>
        <v>1.8572635859099916E-3</v>
      </c>
      <c r="H8" s="274">
        <f t="shared" ref="H8:H11" si="1">(E8-I8)/I8</f>
        <v>0.24406086641478175</v>
      </c>
      <c r="I8" s="280">
        <v>38.642000000000003</v>
      </c>
      <c r="J8" s="113">
        <v>407.84399999999999</v>
      </c>
      <c r="K8" s="274">
        <f t="shared" ref="K8:K12" si="2">I8/$I$13</f>
        <v>9.4198455514351925E-4</v>
      </c>
      <c r="L8" s="68"/>
      <c r="M8" s="79"/>
      <c r="N8" s="79"/>
      <c r="O8" s="79"/>
      <c r="P8" s="79"/>
      <c r="Q8" s="79"/>
      <c r="R8" s="79"/>
      <c r="S8" s="79"/>
    </row>
    <row r="9" spans="1:21" ht="13" customHeight="1">
      <c r="A9" s="417"/>
      <c r="B9" s="417"/>
      <c r="C9" s="135" t="s">
        <v>6</v>
      </c>
      <c r="D9" s="280">
        <v>1222</v>
      </c>
      <c r="E9" s="113">
        <v>143.583</v>
      </c>
      <c r="F9" s="113">
        <v>1509.2929999999999</v>
      </c>
      <c r="G9" s="274">
        <f t="shared" si="0"/>
        <v>5.5472193841806065E-3</v>
      </c>
      <c r="H9" s="274">
        <f t="shared" si="1"/>
        <v>0.255293665087164</v>
      </c>
      <c r="I9" s="280">
        <v>114.38200000000001</v>
      </c>
      <c r="J9" s="113">
        <v>1201.8780000000002</v>
      </c>
      <c r="K9" s="274">
        <f t="shared" si="2"/>
        <v>2.7883152369552822E-3</v>
      </c>
      <c r="L9" s="68"/>
      <c r="M9" s="79"/>
      <c r="N9" s="79"/>
      <c r="O9" s="79"/>
      <c r="P9" s="79"/>
      <c r="Q9" s="79"/>
      <c r="R9" s="79"/>
      <c r="S9" s="79"/>
    </row>
    <row r="10" spans="1:21" ht="13" customHeight="1">
      <c r="A10" s="417"/>
      <c r="B10" s="417"/>
      <c r="C10" s="135" t="s">
        <v>7</v>
      </c>
      <c r="D10" s="280">
        <v>8045</v>
      </c>
      <c r="E10" s="113">
        <v>0.23</v>
      </c>
      <c r="F10" s="113">
        <v>2.4820000000000002</v>
      </c>
      <c r="G10" s="274">
        <f t="shared" si="0"/>
        <v>8.8858740823185171E-6</v>
      </c>
      <c r="H10" s="311">
        <f t="shared" si="1"/>
        <v>-0.71639950678175102</v>
      </c>
      <c r="I10" s="280">
        <v>0.81100000000000005</v>
      </c>
      <c r="J10" s="113">
        <v>8.4079999999999995</v>
      </c>
      <c r="K10" s="274">
        <f t="shared" si="2"/>
        <v>1.9769925837725638E-5</v>
      </c>
      <c r="L10" s="68"/>
      <c r="M10" s="79"/>
      <c r="N10" s="79"/>
      <c r="O10" s="79"/>
      <c r="P10" s="79"/>
      <c r="Q10" s="79"/>
      <c r="R10" s="79"/>
      <c r="S10" s="79"/>
    </row>
    <row r="11" spans="1:21" ht="13" customHeight="1">
      <c r="A11" s="417"/>
      <c r="B11" s="417"/>
      <c r="C11" s="135" t="s">
        <v>89</v>
      </c>
      <c r="D11" s="280">
        <v>8</v>
      </c>
      <c r="E11" s="113">
        <v>37.489000000000004</v>
      </c>
      <c r="F11" s="113">
        <v>391.15800000000002</v>
      </c>
      <c r="G11" s="274">
        <f t="shared" si="0"/>
        <v>1.4483588411827778E-3</v>
      </c>
      <c r="H11" s="274">
        <f t="shared" si="1"/>
        <v>-0.25176137157455636</v>
      </c>
      <c r="I11" s="280">
        <v>50.103000000000002</v>
      </c>
      <c r="J11" s="113">
        <v>523.755</v>
      </c>
      <c r="K11" s="274">
        <f t="shared" si="2"/>
        <v>1.221371879466791E-3</v>
      </c>
      <c r="L11" s="68"/>
      <c r="M11" s="79"/>
      <c r="N11" s="79"/>
      <c r="O11" s="79"/>
      <c r="P11" s="79"/>
      <c r="Q11" s="79"/>
      <c r="R11" s="79"/>
      <c r="S11" s="79"/>
    </row>
    <row r="12" spans="1:21" ht="13" customHeight="1">
      <c r="A12" s="417"/>
      <c r="B12" s="417"/>
      <c r="C12" s="135" t="s">
        <v>92</v>
      </c>
      <c r="D12" s="280">
        <v>0</v>
      </c>
      <c r="E12" s="113">
        <v>241.65389100000027</v>
      </c>
      <c r="F12" s="113">
        <v>2670.2794199999944</v>
      </c>
      <c r="G12" s="274">
        <f t="shared" si="0"/>
        <v>9.3361132475144621E-3</v>
      </c>
      <c r="H12" s="274">
        <f>(E12-I12)/I12</f>
        <v>0.12052137045370254</v>
      </c>
      <c r="I12" s="280">
        <v>215.66201000000015</v>
      </c>
      <c r="J12" s="113">
        <v>2414.1459879999784</v>
      </c>
      <c r="K12" s="274">
        <f t="shared" si="2"/>
        <v>5.2572403744942636E-3</v>
      </c>
      <c r="L12" s="68"/>
      <c r="M12" s="79"/>
      <c r="N12" s="79"/>
      <c r="O12" s="79"/>
      <c r="P12" s="79"/>
      <c r="Q12" s="79"/>
      <c r="R12" s="79"/>
      <c r="S12" s="79"/>
    </row>
    <row r="13" spans="1:21" ht="13" customHeight="1">
      <c r="A13" s="418"/>
      <c r="B13" s="418"/>
      <c r="C13" s="285" t="s">
        <v>0</v>
      </c>
      <c r="D13" s="288">
        <v>9488</v>
      </c>
      <c r="E13" s="286">
        <v>25883.778890999998</v>
      </c>
      <c r="F13" s="286">
        <v>284630.47162900004</v>
      </c>
      <c r="G13" s="287">
        <f>SUM(G7:G12)</f>
        <v>0.99999999999999989</v>
      </c>
      <c r="H13" s="287">
        <f>(E13-I13)/I13</f>
        <v>-0.36902541421065566</v>
      </c>
      <c r="I13" s="288">
        <v>41021.904010000006</v>
      </c>
      <c r="J13" s="286">
        <v>448918.38632500003</v>
      </c>
      <c r="K13" s="287">
        <f>SUM(K7:K12)</f>
        <v>1</v>
      </c>
      <c r="L13" s="68"/>
      <c r="M13" s="79"/>
      <c r="N13" s="79"/>
      <c r="O13" s="79"/>
      <c r="P13" s="79"/>
      <c r="Q13" s="79"/>
      <c r="R13" s="79"/>
      <c r="S13" s="79"/>
    </row>
    <row r="14" spans="1:21" ht="13" customHeight="1">
      <c r="A14" s="416" t="str">
        <f>'3.1'!E5</f>
        <v>Květen</v>
      </c>
      <c r="B14" s="416"/>
      <c r="C14" s="145" t="s">
        <v>4</v>
      </c>
      <c r="D14" s="279">
        <v>97</v>
      </c>
      <c r="E14" s="275">
        <v>23599.547999999999</v>
      </c>
      <c r="F14" s="275">
        <v>258693.90087400001</v>
      </c>
      <c r="G14" s="276">
        <f>E14/$E$20</f>
        <v>0.98283081541663186</v>
      </c>
      <c r="H14" s="276">
        <f>(E14-I14)/I14</f>
        <v>-0.32229833940385694</v>
      </c>
      <c r="I14" s="279">
        <v>34822.915999999997</v>
      </c>
      <c r="J14" s="275">
        <v>381881.95111199992</v>
      </c>
      <c r="K14" s="276">
        <f>I14/$I$20</f>
        <v>0.98879722918352286</v>
      </c>
      <c r="L14" s="68"/>
      <c r="M14" s="79"/>
      <c r="N14" s="79"/>
      <c r="O14" s="79"/>
      <c r="P14" s="79"/>
      <c r="Q14" s="79"/>
      <c r="R14" s="79"/>
      <c r="S14" s="79"/>
    </row>
    <row r="15" spans="1:21" ht="13" customHeight="1">
      <c r="A15" s="417"/>
      <c r="B15" s="417"/>
      <c r="C15" s="135" t="s">
        <v>5</v>
      </c>
      <c r="D15" s="280">
        <v>116</v>
      </c>
      <c r="E15" s="113">
        <v>24.940999999999999</v>
      </c>
      <c r="F15" s="113">
        <v>261.54399999999998</v>
      </c>
      <c r="G15" s="274">
        <f t="shared" ref="G15:G19" si="3">E15/$E$20</f>
        <v>1.0386971550178086E-3</v>
      </c>
      <c r="H15" s="274">
        <f t="shared" ref="H15:H17" si="4">(E15-I15)/I15</f>
        <v>-0.19762578818684856</v>
      </c>
      <c r="I15" s="280">
        <v>31.084</v>
      </c>
      <c r="J15" s="113">
        <v>327.68900000000002</v>
      </c>
      <c r="K15" s="274">
        <f t="shared" ref="K15:K19" si="5">I15/$I$20</f>
        <v>8.8263065252607302E-4</v>
      </c>
      <c r="L15" s="86"/>
      <c r="M15" s="79"/>
      <c r="N15" s="79"/>
      <c r="O15" s="79"/>
      <c r="P15" s="79"/>
      <c r="Q15" s="79"/>
      <c r="R15" s="79"/>
      <c r="S15" s="79"/>
    </row>
    <row r="16" spans="1:21" ht="13" customHeight="1">
      <c r="A16" s="417"/>
      <c r="B16" s="417"/>
      <c r="C16" s="135" t="s">
        <v>6</v>
      </c>
      <c r="D16" s="280">
        <v>1223</v>
      </c>
      <c r="E16" s="113">
        <v>157.43299999999999</v>
      </c>
      <c r="F16" s="113">
        <v>1653.1319999999998</v>
      </c>
      <c r="G16" s="274">
        <f t="shared" si="3"/>
        <v>6.5564816649660669E-3</v>
      </c>
      <c r="H16" s="274">
        <f t="shared" si="4"/>
        <v>0.73884182506985929</v>
      </c>
      <c r="I16" s="280">
        <v>90.539000000000001</v>
      </c>
      <c r="J16" s="113">
        <v>951.13499999999999</v>
      </c>
      <c r="K16" s="274">
        <f>I16/$I$20</f>
        <v>2.5708562813363187E-3</v>
      </c>
      <c r="L16" s="68"/>
      <c r="M16" s="79"/>
      <c r="N16" s="79"/>
      <c r="O16" s="79"/>
      <c r="P16" s="79"/>
      <c r="Q16" s="79"/>
      <c r="R16" s="79"/>
      <c r="S16" s="79"/>
    </row>
    <row r="17" spans="1:20" ht="13" customHeight="1">
      <c r="A17" s="417"/>
      <c r="B17" s="417"/>
      <c r="C17" s="135" t="s">
        <v>7</v>
      </c>
      <c r="D17" s="280">
        <v>8044</v>
      </c>
      <c r="E17" s="113">
        <v>8.0000000000000002E-3</v>
      </c>
      <c r="F17" s="113">
        <v>8.7999999999999995E-2</v>
      </c>
      <c r="G17" s="274">
        <f t="shared" si="3"/>
        <v>3.3316936931728758E-7</v>
      </c>
      <c r="H17" s="311" t="e">
        <f t="shared" si="4"/>
        <v>#DIV/0!</v>
      </c>
      <c r="I17" s="280">
        <v>0</v>
      </c>
      <c r="J17" s="113">
        <v>0</v>
      </c>
      <c r="K17" s="274">
        <f>I17/$I$20</f>
        <v>0</v>
      </c>
      <c r="L17" s="68"/>
      <c r="M17" s="79"/>
      <c r="N17" s="79"/>
      <c r="O17" s="79"/>
      <c r="P17" s="79"/>
      <c r="Q17" s="79"/>
      <c r="R17" s="79"/>
      <c r="S17" s="79"/>
    </row>
    <row r="18" spans="1:20" ht="13" customHeight="1">
      <c r="A18" s="417"/>
      <c r="B18" s="417"/>
      <c r="C18" s="135" t="s">
        <v>89</v>
      </c>
      <c r="D18" s="280">
        <v>8</v>
      </c>
      <c r="E18" s="113">
        <v>32.155999999999999</v>
      </c>
      <c r="F18" s="113">
        <v>335.73500000000001</v>
      </c>
      <c r="G18" s="274">
        <f t="shared" si="3"/>
        <v>1.3391742799708374E-3</v>
      </c>
      <c r="H18" s="274">
        <f>(E18-I18)/I18</f>
        <v>-0.38191254204709274</v>
      </c>
      <c r="I18" s="280">
        <v>52.024999999999999</v>
      </c>
      <c r="J18" s="113">
        <v>543.89099999999996</v>
      </c>
      <c r="K18" s="274">
        <f>I18/$I$20</f>
        <v>1.4772506658624676E-3</v>
      </c>
      <c r="L18" s="68"/>
      <c r="M18" s="79"/>
      <c r="N18" s="79"/>
      <c r="O18" s="79"/>
      <c r="P18" s="79"/>
      <c r="Q18" s="79"/>
      <c r="R18" s="79"/>
      <c r="S18" s="79"/>
    </row>
    <row r="19" spans="1:20" ht="13" customHeight="1">
      <c r="A19" s="417"/>
      <c r="B19" s="417"/>
      <c r="C19" s="135" t="s">
        <v>92</v>
      </c>
      <c r="D19" s="280">
        <v>0</v>
      </c>
      <c r="E19" s="113">
        <v>197.72521900000012</v>
      </c>
      <c r="F19" s="113">
        <v>2195.5586460000022</v>
      </c>
      <c r="G19" s="274">
        <f t="shared" si="3"/>
        <v>8.2344983140440753E-3</v>
      </c>
      <c r="H19" s="274">
        <f t="shared" ref="H19" si="6">(E19-I19)/I19</f>
        <v>-0.10484998959413097</v>
      </c>
      <c r="I19" s="280">
        <v>220.8850099999996</v>
      </c>
      <c r="J19" s="113">
        <v>2450.8085800000131</v>
      </c>
      <c r="K19" s="274">
        <f t="shared" si="5"/>
        <v>6.2720332167522774E-3</v>
      </c>
      <c r="L19" s="68"/>
      <c r="M19" s="79"/>
      <c r="N19" s="79"/>
      <c r="O19" s="79"/>
      <c r="P19" s="79"/>
      <c r="Q19" s="79"/>
      <c r="R19" s="79"/>
      <c r="S19" s="79"/>
    </row>
    <row r="20" spans="1:20" ht="13" customHeight="1">
      <c r="A20" s="418"/>
      <c r="B20" s="418"/>
      <c r="C20" s="285" t="s">
        <v>0</v>
      </c>
      <c r="D20" s="288">
        <v>9488</v>
      </c>
      <c r="E20" s="286">
        <v>24011.811218999999</v>
      </c>
      <c r="F20" s="286">
        <v>263139.95851999999</v>
      </c>
      <c r="G20" s="287">
        <f>SUM(G14:G19)</f>
        <v>1</v>
      </c>
      <c r="H20" s="287">
        <f>(E20-I20)/I20</f>
        <v>-0.31818425541890205</v>
      </c>
      <c r="I20" s="288">
        <v>35217.449009999997</v>
      </c>
      <c r="J20" s="286">
        <v>386155.47469199996</v>
      </c>
      <c r="K20" s="287">
        <f>SUM(K14:K19)</f>
        <v>1</v>
      </c>
      <c r="L20" s="68"/>
      <c r="M20" s="79"/>
      <c r="N20" s="79"/>
      <c r="O20" s="79"/>
      <c r="P20" s="79"/>
      <c r="Q20" s="79"/>
      <c r="R20" s="79"/>
      <c r="S20" s="79"/>
    </row>
    <row r="21" spans="1:20" ht="13" customHeight="1">
      <c r="A21" s="416" t="str">
        <f>'3.1'!F5</f>
        <v>Červen</v>
      </c>
      <c r="B21" s="416"/>
      <c r="C21" s="145" t="s">
        <v>4</v>
      </c>
      <c r="D21" s="279">
        <v>97</v>
      </c>
      <c r="E21" s="275">
        <v>42373.096000000005</v>
      </c>
      <c r="F21" s="275">
        <v>469148.44994999998</v>
      </c>
      <c r="G21" s="276">
        <f>E21/$E$27</f>
        <v>0.99062554002476633</v>
      </c>
      <c r="H21" s="276">
        <f>(E21-I21)/I21</f>
        <v>0.72774491165944033</v>
      </c>
      <c r="I21" s="279">
        <v>24525.088000000003</v>
      </c>
      <c r="J21" s="275">
        <v>268059.92545299995</v>
      </c>
      <c r="K21" s="276">
        <f>I21/$I$27</f>
        <v>0.98308762250385273</v>
      </c>
      <c r="L21" s="78"/>
      <c r="M21" s="79"/>
      <c r="N21" s="79"/>
      <c r="O21" s="79"/>
      <c r="P21" s="79"/>
      <c r="Q21" s="79"/>
      <c r="R21" s="79"/>
      <c r="S21" s="79"/>
      <c r="T21" s="78"/>
    </row>
    <row r="22" spans="1:20" ht="13" customHeight="1">
      <c r="A22" s="417"/>
      <c r="B22" s="417"/>
      <c r="C22" s="135" t="s">
        <v>5</v>
      </c>
      <c r="D22" s="280">
        <v>116</v>
      </c>
      <c r="E22" s="113">
        <v>20.867999999999999</v>
      </c>
      <c r="F22" s="113">
        <v>220.38900000000001</v>
      </c>
      <c r="G22" s="274">
        <f t="shared" ref="G22:G26" si="7">E22/$E$27</f>
        <v>4.8786554962226077E-4</v>
      </c>
      <c r="H22" s="274">
        <f t="shared" ref="H22:H26" si="8">(E22-I22)/I22</f>
        <v>8.270208571132083E-2</v>
      </c>
      <c r="I22" s="280">
        <v>19.274000000000001</v>
      </c>
      <c r="J22" s="113">
        <v>202.96700000000001</v>
      </c>
      <c r="K22" s="274">
        <f t="shared" ref="K22:K26" si="9">I22/$I$27</f>
        <v>7.7259787349750813E-4</v>
      </c>
      <c r="L22" s="78"/>
      <c r="M22" s="79"/>
      <c r="N22" s="79"/>
      <c r="O22" s="79"/>
      <c r="P22" s="79"/>
      <c r="Q22" s="79"/>
      <c r="R22" s="79"/>
      <c r="S22" s="79"/>
      <c r="T22" s="78"/>
    </row>
    <row r="23" spans="1:20" ht="13" customHeight="1">
      <c r="A23" s="417"/>
      <c r="B23" s="417"/>
      <c r="C23" s="135" t="s">
        <v>6</v>
      </c>
      <c r="D23" s="280">
        <v>1219</v>
      </c>
      <c r="E23" s="113">
        <v>125.68600000000001</v>
      </c>
      <c r="F23" s="113">
        <v>1319.7909999999999</v>
      </c>
      <c r="G23" s="274">
        <f t="shared" si="7"/>
        <v>2.9383682897174369E-3</v>
      </c>
      <c r="H23" s="274">
        <f t="shared" si="8"/>
        <v>-0.1172248131707591</v>
      </c>
      <c r="I23" s="280">
        <v>142.376</v>
      </c>
      <c r="J23" s="113">
        <v>1495.0589999999997</v>
      </c>
      <c r="K23" s="274">
        <f t="shared" si="9"/>
        <v>5.7071388833185238E-3</v>
      </c>
      <c r="L23" s="78"/>
      <c r="M23" s="79"/>
      <c r="N23" s="79"/>
      <c r="O23" s="79"/>
      <c r="P23" s="79"/>
      <c r="Q23" s="79"/>
      <c r="R23" s="79"/>
      <c r="S23" s="79"/>
      <c r="T23" s="78"/>
    </row>
    <row r="24" spans="1:20" ht="13" customHeight="1">
      <c r="A24" s="417"/>
      <c r="B24" s="417"/>
      <c r="C24" s="135" t="s">
        <v>7</v>
      </c>
      <c r="D24" s="280">
        <v>8044</v>
      </c>
      <c r="E24" s="113">
        <v>0</v>
      </c>
      <c r="F24" s="113">
        <v>0</v>
      </c>
      <c r="G24" s="274">
        <f t="shared" si="7"/>
        <v>0</v>
      </c>
      <c r="H24" s="311">
        <f t="shared" si="8"/>
        <v>-1</v>
      </c>
      <c r="I24" s="280">
        <v>1.0980000000000001</v>
      </c>
      <c r="J24" s="113">
        <v>11.818</v>
      </c>
      <c r="K24" s="274">
        <f t="shared" si="9"/>
        <v>4.401330627271267E-5</v>
      </c>
      <c r="L24" s="78"/>
      <c r="M24" s="79"/>
      <c r="N24" s="79"/>
      <c r="O24" s="79"/>
      <c r="P24" s="79"/>
      <c r="Q24" s="79"/>
      <c r="R24" s="79"/>
      <c r="S24" s="79"/>
      <c r="T24" s="78"/>
    </row>
    <row r="25" spans="1:20" ht="13" customHeight="1">
      <c r="A25" s="417"/>
      <c r="B25" s="417"/>
      <c r="C25" s="135" t="s">
        <v>89</v>
      </c>
      <c r="D25" s="280">
        <v>8</v>
      </c>
      <c r="E25" s="113">
        <v>32.096000000000004</v>
      </c>
      <c r="F25" s="113">
        <v>334.71199999999999</v>
      </c>
      <c r="G25" s="274">
        <f t="shared" si="7"/>
        <v>7.5036096802166396E-4</v>
      </c>
      <c r="H25" s="274">
        <f>(E25-I25)/I25</f>
        <v>-0.35430916552667568</v>
      </c>
      <c r="I25" s="280">
        <v>49.707999999999998</v>
      </c>
      <c r="J25" s="113">
        <v>519.50299999999993</v>
      </c>
      <c r="K25" s="274">
        <f t="shared" si="9"/>
        <v>1.9925441058324237E-3</v>
      </c>
      <c r="L25" s="78"/>
      <c r="M25" s="79"/>
      <c r="N25" s="79"/>
      <c r="O25" s="79"/>
      <c r="P25" s="79"/>
      <c r="Q25" s="79"/>
      <c r="R25" s="79"/>
      <c r="S25" s="79"/>
      <c r="T25" s="78"/>
    </row>
    <row r="26" spans="1:20" ht="13" customHeight="1">
      <c r="A26" s="417"/>
      <c r="B26" s="417"/>
      <c r="C26" s="135" t="s">
        <v>92</v>
      </c>
      <c r="D26" s="280">
        <v>0</v>
      </c>
      <c r="E26" s="113">
        <v>222.33389999999784</v>
      </c>
      <c r="F26" s="113">
        <v>2448.623324999985</v>
      </c>
      <c r="G26" s="274">
        <f t="shared" si="7"/>
        <v>5.1978651678723266E-3</v>
      </c>
      <c r="H26" s="274">
        <f t="shared" si="8"/>
        <v>6.1477027992835644E-2</v>
      </c>
      <c r="I26" s="280">
        <v>209.45709999999968</v>
      </c>
      <c r="J26" s="113">
        <v>2339.182830999981</v>
      </c>
      <c r="K26" s="274">
        <f t="shared" si="9"/>
        <v>8.3960833272260383E-3</v>
      </c>
      <c r="L26" s="78"/>
      <c r="M26" s="79"/>
      <c r="N26" s="79"/>
      <c r="O26" s="79"/>
      <c r="P26" s="79"/>
      <c r="Q26" s="79"/>
      <c r="R26" s="79"/>
      <c r="S26" s="79"/>
      <c r="T26" s="78"/>
    </row>
    <row r="27" spans="1:20" ht="13" customHeight="1">
      <c r="A27" s="418"/>
      <c r="B27" s="418"/>
      <c r="C27" s="285" t="s">
        <v>0</v>
      </c>
      <c r="D27" s="288">
        <v>9484</v>
      </c>
      <c r="E27" s="286">
        <v>42774.079900000004</v>
      </c>
      <c r="F27" s="286">
        <v>473471.96527500002</v>
      </c>
      <c r="G27" s="287">
        <f>SUM(G21:G26)</f>
        <v>0.99999999999999989</v>
      </c>
      <c r="H27" s="287">
        <f>(E27-I27)/I27</f>
        <v>0.71459806846282603</v>
      </c>
      <c r="I27" s="288">
        <v>24947.001100000005</v>
      </c>
      <c r="J27" s="286">
        <v>272628.45528399997</v>
      </c>
      <c r="K27" s="287">
        <f>SUM(K21:K26)</f>
        <v>0.99999999999999989</v>
      </c>
      <c r="M27" s="79"/>
      <c r="N27" s="79"/>
      <c r="O27" s="79"/>
      <c r="P27" s="79"/>
      <c r="Q27" s="79"/>
      <c r="R27" s="79"/>
      <c r="S27" s="79"/>
    </row>
    <row r="28" spans="1:20" ht="13" customHeight="1">
      <c r="A28" s="486" t="str">
        <f>'3.1'!G5</f>
        <v>II. čtvrtletí</v>
      </c>
      <c r="B28" s="416"/>
      <c r="C28" s="145" t="s">
        <v>4</v>
      </c>
      <c r="D28" s="279">
        <f>D21</f>
        <v>97</v>
      </c>
      <c r="E28" s="275">
        <f>E7+E14+E21</f>
        <v>91385.394</v>
      </c>
      <c r="F28" s="275">
        <f>F7+F14+F21</f>
        <v>1007390.098033</v>
      </c>
      <c r="G28" s="276">
        <f>E28/$E$34</f>
        <v>0.98614135552806648</v>
      </c>
      <c r="H28" s="276">
        <f>(E28-I28)/I28</f>
        <v>-8.569172193046172E-2</v>
      </c>
      <c r="I28" s="279">
        <f>I7+I14+I21</f>
        <v>99950.308000000005</v>
      </c>
      <c r="J28" s="275">
        <f>J7+J14+J21</f>
        <v>1094304.231902</v>
      </c>
      <c r="K28" s="276">
        <f>I28/$I$34</f>
        <v>0.98778445838127404</v>
      </c>
      <c r="M28" s="79"/>
      <c r="N28" s="79"/>
      <c r="O28" s="79"/>
      <c r="P28" s="79"/>
      <c r="Q28" s="79"/>
      <c r="R28" s="79"/>
      <c r="S28" s="79"/>
    </row>
    <row r="29" spans="1:20" ht="13" customHeight="1">
      <c r="A29" s="417"/>
      <c r="B29" s="417"/>
      <c r="C29" s="135" t="s">
        <v>5</v>
      </c>
      <c r="D29" s="280">
        <f t="shared" ref="D29:D32" si="10">D22</f>
        <v>116</v>
      </c>
      <c r="E29" s="113">
        <f>E8+E15+E22</f>
        <v>93.881999999999991</v>
      </c>
      <c r="F29" s="113">
        <f t="shared" ref="F29" si="11">F8+F15+F22</f>
        <v>991.44500000000005</v>
      </c>
      <c r="G29" s="274">
        <f t="shared" ref="G29:G33" si="12">E29/$E$34</f>
        <v>1.0130822737349683E-3</v>
      </c>
      <c r="H29" s="274">
        <f t="shared" ref="H29:H31" si="13">(E29-I29)/I29</f>
        <v>5.4853932584269557E-2</v>
      </c>
      <c r="I29" s="280">
        <f>I8+I15+I22</f>
        <v>89</v>
      </c>
      <c r="J29" s="113">
        <f t="shared" ref="J29" si="14">J8+J15+J22</f>
        <v>938.5</v>
      </c>
      <c r="K29" s="274">
        <f t="shared" ref="K29:K33" si="15">I29/$I$34</f>
        <v>8.7956524151914964E-4</v>
      </c>
      <c r="M29" s="79"/>
      <c r="N29" s="79"/>
      <c r="O29" s="79"/>
      <c r="P29" s="79"/>
      <c r="Q29" s="79"/>
      <c r="R29" s="79"/>
      <c r="S29" s="79"/>
    </row>
    <row r="30" spans="1:20" ht="13" customHeight="1">
      <c r="A30" s="417"/>
      <c r="B30" s="417"/>
      <c r="C30" s="135" t="s">
        <v>6</v>
      </c>
      <c r="D30" s="280">
        <f t="shared" si="10"/>
        <v>1219</v>
      </c>
      <c r="E30" s="113">
        <f t="shared" ref="E30:F33" si="16">E9+E16+E23</f>
        <v>426.702</v>
      </c>
      <c r="F30" s="113">
        <f t="shared" si="16"/>
        <v>4482.2159999999994</v>
      </c>
      <c r="G30" s="274">
        <f t="shared" si="12"/>
        <v>4.6045486074780947E-3</v>
      </c>
      <c r="H30" s="274">
        <f t="shared" si="13"/>
        <v>0.22863716070107132</v>
      </c>
      <c r="I30" s="280">
        <f t="shared" ref="I30:J32" si="17">I9+I16+I23</f>
        <v>347.29700000000003</v>
      </c>
      <c r="J30" s="113">
        <f t="shared" si="17"/>
        <v>3648.0719999999997</v>
      </c>
      <c r="K30" s="274">
        <f t="shared" si="15"/>
        <v>3.4322513447626532E-3</v>
      </c>
      <c r="M30" s="79"/>
      <c r="N30" s="79"/>
      <c r="O30" s="79"/>
      <c r="P30" s="79"/>
      <c r="Q30" s="79"/>
      <c r="R30" s="79"/>
      <c r="S30" s="79"/>
    </row>
    <row r="31" spans="1:20" ht="13" customHeight="1">
      <c r="A31" s="417"/>
      <c r="B31" s="417"/>
      <c r="C31" s="135" t="s">
        <v>7</v>
      </c>
      <c r="D31" s="280">
        <f t="shared" si="10"/>
        <v>8044</v>
      </c>
      <c r="E31" s="113">
        <f>E10+E17+E24</f>
        <v>0.23800000000000002</v>
      </c>
      <c r="F31" s="113">
        <f t="shared" si="16"/>
        <v>2.5700000000000003</v>
      </c>
      <c r="G31" s="274">
        <f t="shared" si="12"/>
        <v>2.5682620859048858E-6</v>
      </c>
      <c r="H31" s="311">
        <f t="shared" si="13"/>
        <v>-0.87532739654269254</v>
      </c>
      <c r="I31" s="280">
        <f>I10+I17+I24</f>
        <v>1.9090000000000003</v>
      </c>
      <c r="J31" s="113">
        <f t="shared" si="17"/>
        <v>20.225999999999999</v>
      </c>
      <c r="K31" s="274">
        <f t="shared" si="15"/>
        <v>1.8866180292809628E-5</v>
      </c>
      <c r="M31" s="79"/>
      <c r="N31" s="79"/>
      <c r="O31" s="79"/>
      <c r="P31" s="79"/>
      <c r="Q31" s="79"/>
      <c r="R31" s="79"/>
      <c r="S31" s="79"/>
    </row>
    <row r="32" spans="1:20" ht="13" customHeight="1">
      <c r="A32" s="417"/>
      <c r="B32" s="417"/>
      <c r="C32" s="135" t="s">
        <v>89</v>
      </c>
      <c r="D32" s="280">
        <f t="shared" si="10"/>
        <v>8</v>
      </c>
      <c r="E32" s="113">
        <f>E11+E18+E25</f>
        <v>101.74100000000001</v>
      </c>
      <c r="F32" s="113">
        <f t="shared" si="16"/>
        <v>1061.605</v>
      </c>
      <c r="G32" s="274">
        <f t="shared" si="12"/>
        <v>1.0978888776556682E-3</v>
      </c>
      <c r="H32" s="274">
        <f>(E32-I32)/I32</f>
        <v>-0.32992834373929764</v>
      </c>
      <c r="I32" s="280">
        <f>I11+I18+I25</f>
        <v>151.83600000000001</v>
      </c>
      <c r="J32" s="113">
        <f t="shared" si="17"/>
        <v>1587.1489999999999</v>
      </c>
      <c r="K32" s="274">
        <f t="shared" si="15"/>
        <v>1.5005580675427146E-3</v>
      </c>
      <c r="M32" s="79"/>
      <c r="N32" s="79"/>
      <c r="O32" s="79"/>
      <c r="P32" s="79"/>
      <c r="Q32" s="79"/>
      <c r="R32" s="79"/>
      <c r="S32" s="79"/>
    </row>
    <row r="33" spans="1:20" ht="13" customHeight="1">
      <c r="A33" s="417"/>
      <c r="B33" s="417"/>
      <c r="C33" s="135" t="s">
        <v>92</v>
      </c>
      <c r="D33" s="280"/>
      <c r="E33" s="113">
        <f t="shared" si="16"/>
        <v>661.71300999999823</v>
      </c>
      <c r="F33" s="113">
        <f t="shared" si="16"/>
        <v>7314.4613909999816</v>
      </c>
      <c r="G33" s="274">
        <f t="shared" si="12"/>
        <v>7.1405564509789748E-3</v>
      </c>
      <c r="H33" s="274">
        <f t="shared" ref="H33" si="18">(E33-I33)/I33</f>
        <v>2.4317012095834426E-2</v>
      </c>
      <c r="I33" s="280">
        <f t="shared" ref="I33:J33" si="19">I12+I19+I26</f>
        <v>646.00411999999938</v>
      </c>
      <c r="J33" s="113">
        <f t="shared" si="19"/>
        <v>7204.1373989999729</v>
      </c>
      <c r="K33" s="274">
        <f t="shared" si="15"/>
        <v>6.3843007846085967E-3</v>
      </c>
      <c r="M33" s="79"/>
      <c r="N33" s="79"/>
      <c r="O33" s="79"/>
      <c r="P33" s="79"/>
      <c r="Q33" s="79"/>
      <c r="R33" s="79"/>
      <c r="S33" s="79"/>
    </row>
    <row r="34" spans="1:20" ht="13" customHeight="1">
      <c r="A34" s="418"/>
      <c r="B34" s="418"/>
      <c r="C34" s="285" t="s">
        <v>0</v>
      </c>
      <c r="D34" s="288">
        <f>SUM(D28:D33)</f>
        <v>9484</v>
      </c>
      <c r="E34" s="286">
        <f>SUM(E28:E33)</f>
        <v>92669.670009999987</v>
      </c>
      <c r="F34" s="286">
        <f>SUM(F28:F33)</f>
        <v>1021242.3954239999</v>
      </c>
      <c r="G34" s="287">
        <f>SUM(G28:G33)</f>
        <v>1</v>
      </c>
      <c r="H34" s="287">
        <f>(E34-I34)/I34</f>
        <v>-8.4168306923083913E-2</v>
      </c>
      <c r="I34" s="288">
        <f>SUM(I28:I33)</f>
        <v>101186.35412</v>
      </c>
      <c r="J34" s="286">
        <f>SUM(J28:J33)</f>
        <v>1107702.3163009998</v>
      </c>
      <c r="K34" s="287">
        <f>SUM(K28:K33)</f>
        <v>0.99999999999999989</v>
      </c>
      <c r="M34" s="79"/>
      <c r="N34" s="79"/>
      <c r="O34" s="79"/>
      <c r="P34" s="79"/>
      <c r="Q34" s="79"/>
      <c r="R34" s="79"/>
      <c r="S34" s="79"/>
    </row>
    <row r="35" spans="1:20" ht="13" customHeight="1">
      <c r="A35" s="110"/>
      <c r="B35" s="270"/>
      <c r="C35" s="90"/>
      <c r="D35" s="78"/>
      <c r="E35" s="78"/>
      <c r="F35" s="78"/>
      <c r="G35" s="470" t="s">
        <v>257</v>
      </c>
      <c r="H35" s="470"/>
      <c r="I35" s="470"/>
      <c r="J35" s="470"/>
      <c r="K35" s="470"/>
    </row>
    <row r="36" spans="1:20" ht="15" customHeight="1">
      <c r="A36" s="462" t="s">
        <v>256</v>
      </c>
      <c r="B36" s="462"/>
      <c r="C36" s="462"/>
      <c r="D36" s="462"/>
      <c r="E36" s="462"/>
      <c r="F36" s="104"/>
      <c r="G36" s="470"/>
      <c r="H36" s="470"/>
      <c r="I36" s="470"/>
      <c r="J36" s="470"/>
      <c r="K36" s="470"/>
      <c r="M36" s="68"/>
      <c r="N36" s="68"/>
      <c r="O36" s="68"/>
      <c r="P36" s="68"/>
      <c r="Q36" s="68"/>
      <c r="R36" s="68"/>
      <c r="S36" s="68"/>
    </row>
    <row r="37" spans="1:20" ht="15" customHeight="1">
      <c r="A37" s="463" t="str">
        <f>A28</f>
        <v>II. čtvrtletí</v>
      </c>
      <c r="B37" s="463"/>
      <c r="C37" s="463"/>
      <c r="D37" s="463"/>
      <c r="E37" s="463"/>
      <c r="F37" s="109"/>
      <c r="G37" s="465" t="str">
        <f>A28</f>
        <v>II. čtvrtletí</v>
      </c>
      <c r="H37" s="465"/>
      <c r="I37" s="465"/>
      <c r="J37" s="465"/>
      <c r="K37" s="465"/>
      <c r="M37" s="68"/>
      <c r="N37" s="68"/>
      <c r="O37" s="68"/>
      <c r="P37" s="68"/>
      <c r="Q37" s="68"/>
      <c r="R37" s="68"/>
      <c r="S37" s="68"/>
    </row>
    <row r="38" spans="1:20" ht="15" customHeight="1">
      <c r="A38" s="83"/>
      <c r="B38" s="83"/>
      <c r="C38" s="83"/>
      <c r="G38" s="83"/>
      <c r="H38" s="83"/>
      <c r="I38" s="83"/>
      <c r="J38" s="83"/>
      <c r="K38" s="83"/>
      <c r="M38" s="68"/>
      <c r="N38" s="68"/>
      <c r="O38" s="68"/>
      <c r="P38" s="68"/>
      <c r="Q38" s="68"/>
      <c r="R38" s="68"/>
      <c r="S38" s="68"/>
      <c r="T38" s="68"/>
    </row>
    <row r="39" spans="1:20" ht="15" customHeight="1">
      <c r="A39" s="83"/>
      <c r="B39" s="83"/>
      <c r="C39" s="83"/>
      <c r="G39" s="83"/>
      <c r="H39" s="83"/>
      <c r="I39" s="83"/>
      <c r="J39" s="83"/>
      <c r="K39" s="83"/>
    </row>
    <row r="40" spans="1:20" ht="15" customHeight="1">
      <c r="A40" s="83"/>
      <c r="B40" s="83"/>
      <c r="C40" s="83"/>
      <c r="G40" s="83"/>
      <c r="H40" s="83"/>
      <c r="I40" s="83"/>
      <c r="J40" s="83"/>
      <c r="K40" s="83"/>
    </row>
    <row r="41" spans="1:20" ht="15" customHeight="1">
      <c r="A41" s="83"/>
      <c r="B41" s="83"/>
      <c r="C41" s="83">
        <f>D3</f>
        <v>2026</v>
      </c>
      <c r="D41" s="83">
        <f>I3</f>
        <v>2025</v>
      </c>
      <c r="H41" s="83"/>
      <c r="I41" s="83">
        <f>D3</f>
        <v>2026</v>
      </c>
      <c r="J41" s="83">
        <f>I3</f>
        <v>2025</v>
      </c>
      <c r="K41" s="83"/>
    </row>
    <row r="42" spans="1:20" ht="15" customHeight="1">
      <c r="A42" s="83"/>
      <c r="B42" s="83" t="str">
        <f>A7</f>
        <v>Duben</v>
      </c>
      <c r="C42" s="69">
        <f>E13</f>
        <v>25883.778890999998</v>
      </c>
      <c r="D42" s="69">
        <f>I13</f>
        <v>41021.904010000006</v>
      </c>
      <c r="H42" s="83" t="str">
        <f>A7</f>
        <v>Duben</v>
      </c>
      <c r="I42" s="84">
        <f>E13/E34</f>
        <v>0.27931230237689286</v>
      </c>
      <c r="J42" s="84">
        <f>I13/I34</f>
        <v>0.4054094484059666</v>
      </c>
      <c r="K42" s="83"/>
    </row>
    <row r="43" spans="1:20" ht="15" customHeight="1">
      <c r="A43" s="83"/>
      <c r="B43" s="83" t="str">
        <f>A14</f>
        <v>Květen</v>
      </c>
      <c r="C43" s="69">
        <f>E20</f>
        <v>24011.811218999999</v>
      </c>
      <c r="D43" s="69">
        <f>I20</f>
        <v>35217.449009999997</v>
      </c>
      <c r="H43" s="83" t="str">
        <f>A14</f>
        <v>Květen</v>
      </c>
      <c r="I43" s="84">
        <f>E20/E34</f>
        <v>0.25911186709102219</v>
      </c>
      <c r="J43" s="84">
        <f>I20/I34</f>
        <v>0.34804543869852789</v>
      </c>
      <c r="K43" s="83"/>
    </row>
    <row r="44" spans="1:20" ht="15" customHeight="1">
      <c r="A44" s="83"/>
      <c r="B44" s="83" t="str">
        <f>A21</f>
        <v>Červen</v>
      </c>
      <c r="C44" s="69">
        <f>E27</f>
        <v>42774.079900000004</v>
      </c>
      <c r="D44" s="69">
        <f>I27</f>
        <v>24947.001100000005</v>
      </c>
      <c r="H44" s="83" t="str">
        <f>A21</f>
        <v>Červen</v>
      </c>
      <c r="I44" s="84">
        <f>E27/E34</f>
        <v>0.46157583053208512</v>
      </c>
      <c r="J44" s="84">
        <f>I27/I34</f>
        <v>0.24654511289550557</v>
      </c>
      <c r="K44" s="83"/>
    </row>
    <row r="45" spans="1:20" ht="15" customHeight="1">
      <c r="A45" s="83"/>
      <c r="B45" s="83"/>
      <c r="C45" s="69">
        <f>SUM(C42:C44)</f>
        <v>92669.670010000002</v>
      </c>
      <c r="D45" s="69">
        <f>SUM(D42:D44)</f>
        <v>101186.35412000002</v>
      </c>
      <c r="E45" s="83"/>
      <c r="F45" s="83"/>
      <c r="G45" s="83"/>
      <c r="H45" s="83"/>
      <c r="I45" s="85">
        <f>SUM(I42:I44)</f>
        <v>1.0000000000000002</v>
      </c>
      <c r="J45" s="85">
        <f>SUM(J42:J44)</f>
        <v>1</v>
      </c>
      <c r="K45" s="83"/>
    </row>
    <row r="46" spans="1:20" ht="15" customHeight="1">
      <c r="A46" s="83"/>
      <c r="B46" s="83"/>
      <c r="C46" s="83"/>
      <c r="D46" s="83"/>
      <c r="E46" s="83"/>
      <c r="F46" s="83"/>
      <c r="G46" s="83"/>
      <c r="H46" s="83"/>
      <c r="I46" s="83"/>
      <c r="J46" s="83"/>
      <c r="K46" s="83"/>
    </row>
    <row r="47" spans="1:20" ht="15" customHeight="1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</row>
    <row r="48" spans="1:20" ht="15" customHeight="1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</row>
    <row r="49" spans="1:11" ht="15" customHeight="1">
      <c r="A49" s="83"/>
      <c r="B49" s="83"/>
      <c r="C49" s="83"/>
      <c r="D49" s="83"/>
      <c r="E49" s="83"/>
      <c r="F49" s="83"/>
      <c r="G49" s="83"/>
      <c r="H49" s="83"/>
      <c r="I49" s="83"/>
      <c r="J49" s="83"/>
      <c r="K49" s="83"/>
    </row>
    <row r="50" spans="1:11" ht="15" customHeight="1">
      <c r="A50" s="83"/>
      <c r="B50" s="83"/>
      <c r="C50" s="83"/>
      <c r="D50" s="83"/>
      <c r="E50" s="83"/>
      <c r="F50" s="83"/>
      <c r="G50" s="83"/>
      <c r="H50" s="83"/>
      <c r="I50" s="83"/>
      <c r="J50" s="83"/>
      <c r="K50" s="83"/>
    </row>
    <row r="51" spans="1:11" ht="15" customHeight="1">
      <c r="A51" s="83"/>
      <c r="B51" s="83"/>
      <c r="C51" s="83"/>
      <c r="D51" s="83"/>
      <c r="E51" s="83"/>
      <c r="F51" s="83"/>
      <c r="G51" s="83"/>
      <c r="H51" s="83"/>
      <c r="I51" s="83"/>
      <c r="J51" s="83"/>
      <c r="K51" s="83"/>
    </row>
    <row r="52" spans="1:11" ht="15" customHeight="1">
      <c r="A52" s="489" t="s">
        <v>196</v>
      </c>
      <c r="B52" s="489"/>
      <c r="C52" s="489"/>
      <c r="D52" s="489"/>
      <c r="E52" s="489"/>
      <c r="F52" s="489"/>
      <c r="G52" s="489"/>
      <c r="H52" s="489"/>
      <c r="I52" s="489"/>
      <c r="J52" s="489"/>
      <c r="K52" s="489"/>
    </row>
    <row r="53" spans="1:11" ht="15" customHeight="1">
      <c r="A53" s="489"/>
      <c r="B53" s="489"/>
      <c r="C53" s="489"/>
      <c r="D53" s="489"/>
      <c r="E53" s="489"/>
      <c r="F53" s="489"/>
      <c r="G53" s="489"/>
      <c r="H53" s="489"/>
      <c r="I53" s="489"/>
      <c r="J53" s="489"/>
      <c r="K53" s="489"/>
    </row>
    <row r="54" spans="1:11" ht="15" customHeight="1">
      <c r="A54" s="489"/>
      <c r="B54" s="489"/>
      <c r="C54" s="489"/>
      <c r="D54" s="489"/>
      <c r="E54" s="489"/>
      <c r="F54" s="489"/>
      <c r="G54" s="489"/>
      <c r="H54" s="489"/>
      <c r="I54" s="489"/>
      <c r="J54" s="489"/>
      <c r="K54" s="489"/>
    </row>
    <row r="55" spans="1:11" ht="15" customHeight="1">
      <c r="A55" s="83"/>
      <c r="B55" s="83"/>
      <c r="C55" s="83"/>
      <c r="D55" s="83"/>
      <c r="E55" s="83"/>
      <c r="F55" s="83"/>
      <c r="G55" s="83"/>
      <c r="H55" s="83"/>
      <c r="I55" s="83"/>
      <c r="J55" s="83"/>
      <c r="K55" s="83"/>
    </row>
    <row r="56" spans="1:11" ht="15" customHeight="1">
      <c r="A56" s="83"/>
      <c r="B56" s="83"/>
      <c r="C56" s="83"/>
      <c r="D56" s="83"/>
      <c r="E56" s="83"/>
      <c r="F56" s="83"/>
      <c r="G56" s="83"/>
      <c r="H56" s="83"/>
      <c r="I56" s="83"/>
      <c r="J56" s="83"/>
      <c r="K56" s="83"/>
    </row>
    <row r="57" spans="1:11" ht="15" customHeight="1">
      <c r="A57" s="83"/>
      <c r="B57" s="83"/>
      <c r="C57" s="83"/>
      <c r="D57" s="83"/>
      <c r="E57" s="83"/>
      <c r="F57" s="83"/>
      <c r="G57" s="83"/>
      <c r="H57" s="83"/>
      <c r="I57" s="83"/>
      <c r="J57" s="83"/>
      <c r="K57" s="83"/>
    </row>
    <row r="58" spans="1:11" ht="15" customHeight="1">
      <c r="A58" s="83"/>
      <c r="B58" s="83"/>
      <c r="C58" s="83"/>
      <c r="D58" s="83"/>
      <c r="E58" s="83"/>
      <c r="F58" s="83"/>
      <c r="G58" s="83"/>
      <c r="H58" s="83"/>
      <c r="I58" s="83"/>
      <c r="J58" s="83"/>
      <c r="K58" s="83"/>
    </row>
    <row r="59" spans="1:11" ht="15" customHeight="1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</row>
    <row r="60" spans="1:11" ht="15" customHeight="1">
      <c r="A60" s="83"/>
      <c r="B60" s="83"/>
      <c r="C60" s="83"/>
      <c r="D60" s="83"/>
      <c r="E60" s="83"/>
      <c r="F60" s="83"/>
      <c r="G60" s="83"/>
      <c r="H60" s="83"/>
      <c r="I60" s="83"/>
      <c r="J60" s="83"/>
      <c r="K60" s="83"/>
    </row>
    <row r="61" spans="1:11" ht="15" customHeight="1">
      <c r="A61" s="83"/>
      <c r="B61" s="83"/>
      <c r="C61" s="83"/>
      <c r="D61" s="83"/>
      <c r="E61" s="83"/>
      <c r="F61" s="83"/>
      <c r="G61" s="83"/>
      <c r="H61" s="83"/>
      <c r="I61" s="83"/>
      <c r="J61" s="83"/>
      <c r="K61" s="83"/>
    </row>
    <row r="62" spans="1:11" ht="15" customHeight="1">
      <c r="A62" s="83"/>
      <c r="B62" s="83"/>
      <c r="C62" s="83"/>
      <c r="D62" s="83"/>
      <c r="E62" s="83"/>
      <c r="F62" s="83"/>
      <c r="G62" s="83"/>
      <c r="H62" s="83"/>
      <c r="I62" s="83"/>
      <c r="J62" s="83"/>
      <c r="K62" s="83"/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/>
    <row r="75" spans="1:11" ht="15" customHeight="1"/>
    <row r="76" spans="1:11" ht="15" customHeight="1"/>
    <row r="77" spans="1:11" ht="15" customHeight="1"/>
    <row r="78" spans="1:11" ht="15" customHeight="1"/>
    <row r="79" spans="1:11" ht="15" customHeight="1"/>
    <row r="80" spans="1:11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mergeCells count="22">
    <mergeCell ref="E3:G4"/>
    <mergeCell ref="A37:E37"/>
    <mergeCell ref="G37:K37"/>
    <mergeCell ref="A1:K1"/>
    <mergeCell ref="A2:C2"/>
    <mergeCell ref="I3:K4"/>
    <mergeCell ref="A3:C4"/>
    <mergeCell ref="D5:D6"/>
    <mergeCell ref="C5:C6"/>
    <mergeCell ref="A5:B6"/>
    <mergeCell ref="G5:G6"/>
    <mergeCell ref="H5:H6"/>
    <mergeCell ref="K5:K6"/>
    <mergeCell ref="E5:F5"/>
    <mergeCell ref="I5:J5"/>
    <mergeCell ref="A52:K54"/>
    <mergeCell ref="A7:B13"/>
    <mergeCell ref="A14:B20"/>
    <mergeCell ref="A21:B27"/>
    <mergeCell ref="A28:B34"/>
    <mergeCell ref="A36:E36"/>
    <mergeCell ref="G35:K36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24 H10" evalError="1"/>
    <ignoredError sqref="H34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8"/>
  <dimension ref="A1:K57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20.7265625" style="67" customWidth="1"/>
    <col min="2" max="3" width="8.7265625" style="67" customWidth="1"/>
    <col min="4" max="4" width="9.7265625" style="67" customWidth="1"/>
    <col min="5" max="9" width="6.7265625" style="67" customWidth="1"/>
    <col min="10" max="10" width="7.7265625" style="67" customWidth="1"/>
    <col min="11" max="11" width="8.7265625" style="67" customWidth="1"/>
    <col min="12" max="13" width="9.1796875" style="67"/>
    <col min="14" max="14" width="11.1796875" style="67" customWidth="1"/>
    <col min="15" max="16384" width="9.1796875" style="67"/>
  </cols>
  <sheetData>
    <row r="1" spans="1:11" ht="18">
      <c r="A1" s="490" t="str">
        <f>"5.6 Spotřeba zemního plynu a teplota ovzduší: "&amp;LOWER(A3)</f>
        <v>5.6 Spotřeba zemního plynu a teplota ovzduší: duben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6" customHeight="1">
      <c r="A2" s="494"/>
      <c r="B2" s="494"/>
      <c r="C2" s="267"/>
      <c r="D2" s="268"/>
      <c r="E2" s="269"/>
      <c r="F2" s="269"/>
      <c r="G2" s="269"/>
      <c r="H2" s="269"/>
    </row>
    <row r="3" spans="1:11" ht="18.75" customHeight="1">
      <c r="A3" s="497" t="str">
        <f>'3.1'!D5</f>
        <v>Duben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</row>
    <row r="4" spans="1:11" ht="25" customHeight="1">
      <c r="A4" s="112"/>
      <c r="B4" s="230">
        <f>'3.1'!A4</f>
        <v>2026</v>
      </c>
      <c r="C4" s="491" t="s">
        <v>59</v>
      </c>
      <c r="D4" s="492"/>
      <c r="E4" s="492"/>
      <c r="F4" s="493"/>
      <c r="G4" s="491" t="s">
        <v>181</v>
      </c>
      <c r="H4" s="492"/>
      <c r="I4" s="492"/>
      <c r="J4" s="492"/>
      <c r="K4" s="492"/>
    </row>
    <row r="5" spans="1:11">
      <c r="A5" s="250"/>
      <c r="B5" s="475" t="s">
        <v>180</v>
      </c>
      <c r="C5" s="312"/>
      <c r="D5" s="313"/>
      <c r="E5" s="475" t="s">
        <v>264</v>
      </c>
      <c r="F5" s="495" t="s">
        <v>267</v>
      </c>
      <c r="G5" s="314" t="s">
        <v>61</v>
      </c>
      <c r="H5" s="315" t="s">
        <v>169</v>
      </c>
      <c r="I5" s="315" t="s">
        <v>170</v>
      </c>
      <c r="J5" s="315" t="s">
        <v>265</v>
      </c>
      <c r="K5" s="315" t="s">
        <v>266</v>
      </c>
    </row>
    <row r="6" spans="1:11" ht="25" customHeight="1">
      <c r="A6" s="316" t="s">
        <v>268</v>
      </c>
      <c r="B6" s="461"/>
      <c r="C6" s="201" t="s">
        <v>246</v>
      </c>
      <c r="D6" s="199" t="s">
        <v>247</v>
      </c>
      <c r="E6" s="461"/>
      <c r="F6" s="496"/>
      <c r="G6" s="317" t="s">
        <v>217</v>
      </c>
      <c r="H6" s="318" t="s">
        <v>217</v>
      </c>
      <c r="I6" s="318" t="s">
        <v>217</v>
      </c>
      <c r="J6" s="318" t="s">
        <v>217</v>
      </c>
      <c r="K6" s="318" t="s">
        <v>217</v>
      </c>
    </row>
    <row r="7" spans="1:11" ht="16" customHeight="1">
      <c r="A7" s="135" t="s">
        <v>302</v>
      </c>
      <c r="B7" s="113">
        <f>'5.2'!D13</f>
        <v>391839</v>
      </c>
      <c r="C7" s="280">
        <f>'5.2'!E13</f>
        <v>56788.830552171006</v>
      </c>
      <c r="D7" s="113">
        <f>'5.2'!F13</f>
        <v>624903.28911999997</v>
      </c>
      <c r="E7" s="274">
        <f>C7/$C$11</f>
        <v>0.10286413214190572</v>
      </c>
      <c r="F7" s="299">
        <f>'5.2'!H13</f>
        <v>0.19113925133942195</v>
      </c>
      <c r="G7" s="297">
        <v>9.956666666666667</v>
      </c>
      <c r="H7" s="291">
        <v>16.600000000000001</v>
      </c>
      <c r="I7" s="291">
        <v>3.2</v>
      </c>
      <c r="J7" s="291">
        <v>10.220000000000001</v>
      </c>
      <c r="K7" s="291">
        <v>-0.26333333333333364</v>
      </c>
    </row>
    <row r="8" spans="1:11" ht="16" customHeight="1">
      <c r="A8" s="135" t="s">
        <v>83</v>
      </c>
      <c r="B8" s="113">
        <f>'5.3'!D13</f>
        <v>2180446</v>
      </c>
      <c r="C8" s="280">
        <f>'5.3'!E13</f>
        <v>447210.92359240801</v>
      </c>
      <c r="D8" s="113">
        <f>'5.3'!F13</f>
        <v>4914500.9699600004</v>
      </c>
      <c r="E8" s="274">
        <f t="shared" ref="E8:E10" si="0">C8/$C$11</f>
        <v>0.81005301733501756</v>
      </c>
      <c r="F8" s="299">
        <f>'5.3'!H13</f>
        <v>0.13423923810274938</v>
      </c>
      <c r="G8" s="297">
        <v>8.2266666666666666</v>
      </c>
      <c r="H8" s="292">
        <v>14.233333333333334</v>
      </c>
      <c r="I8" s="292">
        <v>2.35</v>
      </c>
      <c r="J8" s="292">
        <v>8.6966666666666672</v>
      </c>
      <c r="K8" s="291">
        <v>-0.47000000000000064</v>
      </c>
    </row>
    <row r="9" spans="1:11" ht="16" customHeight="1">
      <c r="A9" s="135" t="s">
        <v>308</v>
      </c>
      <c r="B9" s="113">
        <f>'5.4'!D13</f>
        <v>110495</v>
      </c>
      <c r="C9" s="280">
        <f>'5.4'!E13</f>
        <v>22192.582999000002</v>
      </c>
      <c r="D9" s="113">
        <f>'5.4'!F13</f>
        <v>244584.49232299998</v>
      </c>
      <c r="E9" s="274">
        <f t="shared" si="0"/>
        <v>4.0198411694393935E-2</v>
      </c>
      <c r="F9" s="299">
        <f>'5.4'!H13</f>
        <v>0.11422510566585076</v>
      </c>
      <c r="G9" s="297">
        <v>8.0933333333333337</v>
      </c>
      <c r="H9" s="292">
        <v>14.6</v>
      </c>
      <c r="I9" s="292">
        <v>1.7</v>
      </c>
      <c r="J9" s="292">
        <v>8.2266666666666666</v>
      </c>
      <c r="K9" s="291">
        <v>-0.13333333333333286</v>
      </c>
    </row>
    <row r="10" spans="1:11" ht="16" customHeight="1">
      <c r="A10" s="135" t="s">
        <v>31</v>
      </c>
      <c r="B10" s="113">
        <f>'5.5'!D13</f>
        <v>9488</v>
      </c>
      <c r="C10" s="280">
        <f>'5.5'!E13</f>
        <v>25883.778890999998</v>
      </c>
      <c r="D10" s="113">
        <f>'5.5'!F13</f>
        <v>284630.47162900004</v>
      </c>
      <c r="E10" s="274">
        <f t="shared" si="0"/>
        <v>4.6884438828682783E-2</v>
      </c>
      <c r="F10" s="299">
        <f>'5.5'!H13</f>
        <v>-0.36902541421065566</v>
      </c>
      <c r="G10" s="297">
        <v>8.2866666666666671</v>
      </c>
      <c r="H10" s="292">
        <v>14.4</v>
      </c>
      <c r="I10" s="292">
        <v>2.4</v>
      </c>
      <c r="J10" s="292">
        <v>8.6933333333333316</v>
      </c>
      <c r="K10" s="291">
        <v>-0.40666666666666451</v>
      </c>
    </row>
    <row r="11" spans="1:11" ht="16" customHeight="1">
      <c r="A11" s="140" t="s">
        <v>3</v>
      </c>
      <c r="B11" s="277">
        <f>SUM(B7:B10)</f>
        <v>2692268</v>
      </c>
      <c r="C11" s="281">
        <f>SUM(C7:C10)</f>
        <v>552076.116034579</v>
      </c>
      <c r="D11" s="277">
        <f t="shared" ref="D11:E11" si="1">SUM(D7:D10)</f>
        <v>6068619.2230320005</v>
      </c>
      <c r="E11" s="278">
        <f t="shared" si="1"/>
        <v>1</v>
      </c>
      <c r="F11" s="300">
        <f>'5.1'!H14</f>
        <v>9.7789042501770826E-2</v>
      </c>
      <c r="G11" s="298">
        <v>8.2866666666666671</v>
      </c>
      <c r="H11" s="296">
        <v>14.4</v>
      </c>
      <c r="I11" s="296">
        <v>2.4</v>
      </c>
      <c r="J11" s="296">
        <v>8.6933333333333316</v>
      </c>
      <c r="K11" s="295">
        <v>-0.40666666666666451</v>
      </c>
    </row>
    <row r="12" spans="1:11" ht="15" customHeight="1">
      <c r="A12" s="90"/>
      <c r="B12" s="83"/>
      <c r="C12" s="498" t="s">
        <v>226</v>
      </c>
      <c r="D12" s="498"/>
      <c r="E12" s="498"/>
      <c r="F12" s="498"/>
      <c r="G12" s="501" t="s">
        <v>227</v>
      </c>
      <c r="H12" s="501"/>
      <c r="I12" s="501"/>
      <c r="J12" s="501"/>
      <c r="K12" s="501"/>
    </row>
    <row r="13" spans="1:11" ht="15" customHeight="1">
      <c r="A13" s="83"/>
      <c r="B13" s="83"/>
      <c r="C13" s="498"/>
      <c r="D13" s="498"/>
      <c r="E13" s="498"/>
      <c r="F13" s="498"/>
      <c r="G13" s="501" t="s">
        <v>228</v>
      </c>
      <c r="H13" s="501"/>
      <c r="I13" s="501"/>
      <c r="J13" s="501"/>
      <c r="K13" s="501"/>
    </row>
    <row r="14" spans="1:11" ht="15" customHeight="1">
      <c r="A14" s="83"/>
      <c r="B14" s="83"/>
      <c r="C14" s="87"/>
      <c r="D14" s="87"/>
      <c r="E14" s="87"/>
      <c r="F14" s="87"/>
      <c r="G14" s="77"/>
      <c r="H14" s="77"/>
      <c r="I14" s="77"/>
      <c r="J14" s="77"/>
      <c r="K14" s="77"/>
    </row>
    <row r="15" spans="1:11" ht="15" customHeight="1">
      <c r="A15" s="83"/>
      <c r="B15" s="83"/>
      <c r="C15" s="83"/>
      <c r="D15" s="88"/>
      <c r="E15" s="89"/>
      <c r="F15" s="89"/>
      <c r="G15" s="83"/>
      <c r="H15" s="90"/>
      <c r="I15" s="77"/>
      <c r="J15" s="83"/>
      <c r="K15" s="83"/>
    </row>
    <row r="16" spans="1:11" ht="18" customHeight="1">
      <c r="A16" s="502" t="s">
        <v>258</v>
      </c>
      <c r="B16" s="502"/>
      <c r="C16" s="502"/>
      <c r="D16" s="502"/>
      <c r="E16" s="502"/>
      <c r="F16" s="502" t="s">
        <v>259</v>
      </c>
      <c r="G16" s="502"/>
      <c r="H16" s="502"/>
      <c r="I16" s="502"/>
      <c r="J16" s="502"/>
      <c r="K16" s="502"/>
    </row>
    <row r="17" spans="1:11" ht="15" customHeight="1">
      <c r="A17" s="502"/>
      <c r="B17" s="502"/>
      <c r="C17" s="502"/>
      <c r="D17" s="502"/>
      <c r="E17" s="502"/>
      <c r="F17" s="502"/>
      <c r="G17" s="502"/>
      <c r="H17" s="502"/>
      <c r="I17" s="502"/>
      <c r="J17" s="502"/>
      <c r="K17" s="502"/>
    </row>
    <row r="18" spans="1:11" ht="15" customHeight="1">
      <c r="A18" s="108"/>
      <c r="B18" s="499"/>
      <c r="C18" s="499"/>
      <c r="D18" s="108"/>
      <c r="E18" s="108"/>
      <c r="F18" s="108"/>
      <c r="G18" s="108"/>
      <c r="H18" s="499"/>
      <c r="I18" s="499"/>
      <c r="J18" s="108"/>
      <c r="K18" s="108"/>
    </row>
    <row r="19" spans="1:11" ht="1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</row>
    <row r="20" spans="1:11" ht="1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</row>
    <row r="21" spans="1:11" ht="1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</row>
    <row r="22" spans="1:11" ht="15" customHeight="1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</row>
    <row r="23" spans="1:11" ht="1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</row>
    <row r="24" spans="1:11" ht="15" customHeight="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spans="1:11" ht="15" customHeight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</row>
    <row r="26" spans="1:11" ht="1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1" ht="15" customHeight="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ht="15" customHeigh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11" ht="1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</row>
    <row r="30" spans="1:11" ht="15" customHeight="1"/>
    <row r="31" spans="1:11" ht="15" customHeight="1"/>
    <row r="32" spans="1:11" ht="15" customHeight="1"/>
    <row r="33" spans="1:11" ht="15" customHeight="1">
      <c r="A33" s="502" t="s">
        <v>260</v>
      </c>
      <c r="B33" s="464"/>
      <c r="C33" s="464"/>
      <c r="D33" s="464"/>
      <c r="E33" s="464"/>
      <c r="F33" s="502" t="s">
        <v>64</v>
      </c>
      <c r="G33" s="502"/>
      <c r="H33" s="502"/>
      <c r="I33" s="502"/>
      <c r="J33" s="502"/>
      <c r="K33" s="502"/>
    </row>
    <row r="34" spans="1:11" ht="15" customHeight="1">
      <c r="A34" s="464"/>
      <c r="B34" s="464"/>
      <c r="C34" s="464"/>
      <c r="D34" s="464"/>
      <c r="E34" s="464"/>
      <c r="F34" s="502"/>
      <c r="G34" s="502"/>
      <c r="H34" s="502"/>
      <c r="I34" s="502"/>
      <c r="J34" s="502"/>
      <c r="K34" s="502"/>
    </row>
    <row r="35" spans="1:11" ht="15" customHeight="1">
      <c r="A35" s="108"/>
      <c r="B35" s="499"/>
      <c r="C35" s="499"/>
      <c r="D35" s="108"/>
      <c r="E35" s="106"/>
      <c r="F35" s="111"/>
      <c r="G35" s="111"/>
      <c r="H35" s="500"/>
      <c r="I35" s="500"/>
      <c r="J35" s="111"/>
      <c r="K35" s="111"/>
    </row>
    <row r="36" spans="1:11" ht="15" customHeight="1">
      <c r="A36" s="108"/>
      <c r="B36" s="108"/>
      <c r="C36" s="108"/>
      <c r="D36" s="108"/>
      <c r="E36" s="107"/>
      <c r="F36" s="107"/>
      <c r="G36" s="107"/>
      <c r="J36" s="107"/>
      <c r="K36" s="107"/>
    </row>
    <row r="37" spans="1:11" ht="15" customHeight="1"/>
    <row r="38" spans="1:11" ht="15" customHeight="1"/>
    <row r="39" spans="1:11" ht="15" customHeight="1"/>
    <row r="40" spans="1:11" ht="15" customHeight="1"/>
    <row r="41" spans="1:11" ht="15" customHeight="1"/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9">
    <mergeCell ref="C12:F13"/>
    <mergeCell ref="B18:C18"/>
    <mergeCell ref="H18:I18"/>
    <mergeCell ref="H35:I35"/>
    <mergeCell ref="B35:C35"/>
    <mergeCell ref="G12:K12"/>
    <mergeCell ref="G13:K13"/>
    <mergeCell ref="F16:K17"/>
    <mergeCell ref="A16:E17"/>
    <mergeCell ref="A33:E34"/>
    <mergeCell ref="F33:K34"/>
    <mergeCell ref="A1:K1"/>
    <mergeCell ref="G4:K4"/>
    <mergeCell ref="B5:B6"/>
    <mergeCell ref="C4:F4"/>
    <mergeCell ref="A2:B2"/>
    <mergeCell ref="E5:E6"/>
    <mergeCell ref="F5:F6"/>
    <mergeCell ref="A3:K3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9"/>
  <dimension ref="A1:K57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20.7265625" style="67" customWidth="1"/>
    <col min="2" max="3" width="8.7265625" style="67" customWidth="1"/>
    <col min="4" max="4" width="9.7265625" style="67" customWidth="1"/>
    <col min="5" max="9" width="6.7265625" style="67" customWidth="1"/>
    <col min="10" max="10" width="7.7265625" style="67" customWidth="1"/>
    <col min="11" max="11" width="8.7265625" style="67" customWidth="1"/>
    <col min="12" max="13" width="9.1796875" style="67"/>
    <col min="14" max="14" width="11.1796875" style="67" customWidth="1"/>
    <col min="15" max="16384" width="9.1796875" style="67"/>
  </cols>
  <sheetData>
    <row r="1" spans="1:11" ht="18">
      <c r="A1" s="490" t="str">
        <f>"5.7 Spotřeba zemního plynu a teplota ovzduší: "&amp;LOWER(A3)</f>
        <v>5.7 Spotřeba zemního plynu a teplota ovzduší: květen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6" customHeight="1">
      <c r="A2" s="494"/>
      <c r="B2" s="494"/>
      <c r="C2" s="267"/>
      <c r="D2" s="268"/>
      <c r="E2" s="269"/>
      <c r="F2" s="269"/>
      <c r="G2" s="269"/>
      <c r="H2" s="269"/>
    </row>
    <row r="3" spans="1:11" ht="18.75" customHeight="1">
      <c r="A3" s="497" t="str">
        <f>'3.1'!E5</f>
        <v>Květen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</row>
    <row r="4" spans="1:11" ht="25" customHeight="1">
      <c r="A4" s="112"/>
      <c r="B4" s="230">
        <f>'3.1'!A4</f>
        <v>2026</v>
      </c>
      <c r="C4" s="491" t="s">
        <v>59</v>
      </c>
      <c r="D4" s="492"/>
      <c r="E4" s="492"/>
      <c r="F4" s="493"/>
      <c r="G4" s="491" t="s">
        <v>181</v>
      </c>
      <c r="H4" s="492"/>
      <c r="I4" s="492"/>
      <c r="J4" s="492"/>
      <c r="K4" s="492"/>
    </row>
    <row r="5" spans="1:11">
      <c r="A5" s="250"/>
      <c r="B5" s="475" t="s">
        <v>180</v>
      </c>
      <c r="C5" s="312"/>
      <c r="D5" s="313"/>
      <c r="E5" s="475" t="s">
        <v>264</v>
      </c>
      <c r="F5" s="495" t="s">
        <v>267</v>
      </c>
      <c r="G5" s="314" t="s">
        <v>61</v>
      </c>
      <c r="H5" s="315" t="s">
        <v>169</v>
      </c>
      <c r="I5" s="315" t="s">
        <v>170</v>
      </c>
      <c r="J5" s="315" t="s">
        <v>265</v>
      </c>
      <c r="K5" s="315" t="s">
        <v>266</v>
      </c>
    </row>
    <row r="6" spans="1:11" ht="25" customHeight="1">
      <c r="A6" s="316" t="s">
        <v>268</v>
      </c>
      <c r="B6" s="461"/>
      <c r="C6" s="201" t="s">
        <v>246</v>
      </c>
      <c r="D6" s="199" t="s">
        <v>247</v>
      </c>
      <c r="E6" s="461"/>
      <c r="F6" s="496"/>
      <c r="G6" s="317" t="s">
        <v>217</v>
      </c>
      <c r="H6" s="318" t="s">
        <v>217</v>
      </c>
      <c r="I6" s="318" t="s">
        <v>217</v>
      </c>
      <c r="J6" s="318" t="s">
        <v>217</v>
      </c>
      <c r="K6" s="318" t="s">
        <v>217</v>
      </c>
    </row>
    <row r="7" spans="1:11" ht="16" customHeight="1">
      <c r="A7" s="135" t="s">
        <v>302</v>
      </c>
      <c r="B7" s="113">
        <f>'5.2'!D20</f>
        <v>391374</v>
      </c>
      <c r="C7" s="280">
        <f>'5.2'!E20</f>
        <v>29210.5</v>
      </c>
      <c r="D7" s="113">
        <f>'5.2'!F20</f>
        <v>321477.78986999299</v>
      </c>
      <c r="E7" s="274">
        <f>C7/$C$11</f>
        <v>8.0411201518834977E-2</v>
      </c>
      <c r="F7" s="299">
        <f>'5.2'!H20</f>
        <v>-0.17050675096575207</v>
      </c>
      <c r="G7" s="297">
        <v>16.14516129032258</v>
      </c>
      <c r="H7" s="291">
        <v>23.4</v>
      </c>
      <c r="I7" s="291">
        <v>7.8</v>
      </c>
      <c r="J7" s="291">
        <v>14.845161290322581</v>
      </c>
      <c r="K7" s="291">
        <v>1.2999999999999989</v>
      </c>
    </row>
    <row r="8" spans="1:11" ht="16" customHeight="1">
      <c r="A8" s="135" t="s">
        <v>83</v>
      </c>
      <c r="B8" s="113">
        <f>'5.3'!D20</f>
        <v>2178384</v>
      </c>
      <c r="C8" s="280">
        <f>'5.3'!E20</f>
        <v>296699.376585035</v>
      </c>
      <c r="D8" s="113">
        <f>'5.3'!F20</f>
        <v>3261225.8858499997</v>
      </c>
      <c r="E8" s="274">
        <f t="shared" ref="E8:E10" si="0">C8/$C$11</f>
        <v>0.81675949953242699</v>
      </c>
      <c r="F8" s="299">
        <f>'5.3'!H20</f>
        <v>-9.5604986596159056E-2</v>
      </c>
      <c r="G8" s="297">
        <v>14.350537634408605</v>
      </c>
      <c r="H8" s="292">
        <v>21.05</v>
      </c>
      <c r="I8" s="292">
        <v>6.4666666666666677</v>
      </c>
      <c r="J8" s="292">
        <v>13.409139784946237</v>
      </c>
      <c r="K8" s="291">
        <v>0.94139784946236738</v>
      </c>
    </row>
    <row r="9" spans="1:11" ht="16" customHeight="1">
      <c r="A9" s="135" t="s">
        <v>308</v>
      </c>
      <c r="B9" s="113">
        <f>'5.4'!D20</f>
        <v>110413</v>
      </c>
      <c r="C9" s="280">
        <f>'5.4'!E20</f>
        <v>13342.378001000001</v>
      </c>
      <c r="D9" s="113">
        <f>'5.4'!F20</f>
        <v>146566.53531100001</v>
      </c>
      <c r="E9" s="274">
        <f t="shared" si="0"/>
        <v>3.6729143499045949E-2</v>
      </c>
      <c r="F9" s="299">
        <f>'5.4'!H20</f>
        <v>-0.17372592227397654</v>
      </c>
      <c r="G9" s="297">
        <v>14.029032258064515</v>
      </c>
      <c r="H9" s="292">
        <v>20.8</v>
      </c>
      <c r="I9" s="292">
        <v>5.6</v>
      </c>
      <c r="J9" s="292">
        <v>12.996774193548386</v>
      </c>
      <c r="K9" s="291">
        <v>1.0322580645161281</v>
      </c>
    </row>
    <row r="10" spans="1:11" ht="16" customHeight="1">
      <c r="A10" s="135" t="s">
        <v>31</v>
      </c>
      <c r="B10" s="113">
        <f>'5.5'!D20</f>
        <v>9488</v>
      </c>
      <c r="C10" s="280">
        <f>'5.5'!E20</f>
        <v>24011.811218999999</v>
      </c>
      <c r="D10" s="113">
        <f>'5.5'!F20</f>
        <v>263139.95851999999</v>
      </c>
      <c r="E10" s="274">
        <f t="shared" si="0"/>
        <v>6.6100155449692111E-2</v>
      </c>
      <c r="F10" s="299">
        <f>'5.5'!H20</f>
        <v>-0.31818425541890205</v>
      </c>
      <c r="G10" s="297">
        <v>14.370967741935484</v>
      </c>
      <c r="H10" s="292">
        <v>21</v>
      </c>
      <c r="I10" s="292">
        <v>6.4</v>
      </c>
      <c r="J10" s="292">
        <v>13.409677419354839</v>
      </c>
      <c r="K10" s="291">
        <v>0.96129032258064484</v>
      </c>
    </row>
    <row r="11" spans="1:11" ht="16" customHeight="1">
      <c r="A11" s="140" t="s">
        <v>3</v>
      </c>
      <c r="B11" s="277">
        <f>SUM(B7:B10)</f>
        <v>2689659</v>
      </c>
      <c r="C11" s="281">
        <f t="shared" ref="C11:E11" si="1">SUM(C7:C10)</f>
        <v>363264.065805035</v>
      </c>
      <c r="D11" s="277">
        <f t="shared" si="1"/>
        <v>3992410.1695509925</v>
      </c>
      <c r="E11" s="278">
        <f t="shared" si="1"/>
        <v>1</v>
      </c>
      <c r="F11" s="300">
        <f>'5.1'!H21</f>
        <v>-0.12391313114015935</v>
      </c>
      <c r="G11" s="298">
        <v>14.370967741935484</v>
      </c>
      <c r="H11" s="296">
        <v>21</v>
      </c>
      <c r="I11" s="296">
        <v>6.4</v>
      </c>
      <c r="J11" s="296">
        <v>13.409677419354839</v>
      </c>
      <c r="K11" s="295">
        <v>0.96129032258064484</v>
      </c>
    </row>
    <row r="12" spans="1:11" ht="15" customHeight="1">
      <c r="A12" s="90"/>
      <c r="B12" s="83"/>
      <c r="C12" s="498" t="s">
        <v>226</v>
      </c>
      <c r="D12" s="498"/>
      <c r="E12" s="498"/>
      <c r="F12" s="498"/>
      <c r="G12" s="501" t="s">
        <v>227</v>
      </c>
      <c r="H12" s="501"/>
      <c r="I12" s="501"/>
      <c r="J12" s="501"/>
      <c r="K12" s="501"/>
    </row>
    <row r="13" spans="1:11" ht="15" customHeight="1">
      <c r="A13" s="83"/>
      <c r="B13" s="83"/>
      <c r="C13" s="498"/>
      <c r="D13" s="498"/>
      <c r="E13" s="498"/>
      <c r="F13" s="498"/>
      <c r="G13" s="501" t="s">
        <v>228</v>
      </c>
      <c r="H13" s="501"/>
      <c r="I13" s="501"/>
      <c r="J13" s="501"/>
      <c r="K13" s="501"/>
    </row>
    <row r="14" spans="1:11" ht="15" customHeight="1">
      <c r="A14" s="83"/>
      <c r="B14" s="83"/>
      <c r="C14" s="87"/>
      <c r="D14" s="87"/>
      <c r="E14" s="87"/>
      <c r="F14" s="87"/>
      <c r="G14" s="77"/>
      <c r="H14" s="77"/>
      <c r="I14" s="77"/>
      <c r="J14" s="77"/>
      <c r="K14" s="77"/>
    </row>
    <row r="15" spans="1:11" ht="15" customHeight="1">
      <c r="A15" s="83"/>
      <c r="B15" s="83"/>
      <c r="C15" s="83"/>
      <c r="D15" s="88"/>
      <c r="E15" s="89"/>
      <c r="F15" s="89"/>
      <c r="G15" s="83"/>
      <c r="H15" s="90"/>
      <c r="I15" s="77"/>
      <c r="J15" s="83"/>
      <c r="K15" s="83"/>
    </row>
    <row r="16" spans="1:11" ht="18" customHeight="1">
      <c r="A16" s="502" t="s">
        <v>258</v>
      </c>
      <c r="B16" s="502"/>
      <c r="C16" s="502"/>
      <c r="D16" s="502"/>
      <c r="E16" s="502"/>
      <c r="F16" s="502" t="s">
        <v>259</v>
      </c>
      <c r="G16" s="502"/>
      <c r="H16" s="502"/>
      <c r="I16" s="502"/>
      <c r="J16" s="502"/>
      <c r="K16" s="502"/>
    </row>
    <row r="17" spans="1:11" ht="15" customHeight="1">
      <c r="A17" s="502"/>
      <c r="B17" s="502"/>
      <c r="C17" s="502"/>
      <c r="D17" s="502"/>
      <c r="E17" s="502"/>
      <c r="F17" s="502"/>
      <c r="G17" s="502"/>
      <c r="H17" s="502"/>
      <c r="I17" s="502"/>
      <c r="J17" s="502"/>
      <c r="K17" s="502"/>
    </row>
    <row r="18" spans="1:11" ht="15" customHeight="1">
      <c r="A18" s="105"/>
      <c r="B18" s="499"/>
      <c r="C18" s="499"/>
      <c r="D18" s="105"/>
      <c r="E18" s="105"/>
      <c r="F18" s="105"/>
      <c r="G18" s="105"/>
      <c r="H18" s="499"/>
      <c r="I18" s="499"/>
      <c r="J18" s="105"/>
      <c r="K18" s="105"/>
    </row>
    <row r="19" spans="1:11" ht="1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</row>
    <row r="20" spans="1:11" ht="1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</row>
    <row r="21" spans="1:11" ht="1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</row>
    <row r="22" spans="1:11" ht="15" customHeight="1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</row>
    <row r="23" spans="1:11" ht="1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</row>
    <row r="24" spans="1:11" ht="15" customHeight="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spans="1:11" ht="15" customHeight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</row>
    <row r="26" spans="1:11" ht="1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1" ht="15" customHeight="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ht="15" customHeigh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11" ht="1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</row>
    <row r="30" spans="1:11" ht="15" customHeight="1"/>
    <row r="31" spans="1:11" ht="15" customHeight="1"/>
    <row r="32" spans="1:11" ht="15" customHeight="1"/>
    <row r="33" spans="1:11" ht="15" customHeight="1">
      <c r="A33" s="502" t="s">
        <v>260</v>
      </c>
      <c r="B33" s="464"/>
      <c r="C33" s="464"/>
      <c r="D33" s="464"/>
      <c r="E33" s="464"/>
      <c r="F33" s="502" t="s">
        <v>64</v>
      </c>
      <c r="G33" s="502"/>
      <c r="H33" s="502"/>
      <c r="I33" s="502"/>
      <c r="J33" s="502"/>
      <c r="K33" s="502"/>
    </row>
    <row r="34" spans="1:11" ht="15" customHeight="1">
      <c r="A34" s="464"/>
      <c r="B34" s="464"/>
      <c r="C34" s="464"/>
      <c r="D34" s="464"/>
      <c r="E34" s="464"/>
      <c r="F34" s="502"/>
      <c r="G34" s="502"/>
      <c r="H34" s="502"/>
      <c r="I34" s="502"/>
      <c r="J34" s="502"/>
      <c r="K34" s="502"/>
    </row>
    <row r="35" spans="1:11" ht="15" customHeight="1">
      <c r="A35" s="105"/>
      <c r="B35" s="499"/>
      <c r="C35" s="499"/>
      <c r="D35" s="105"/>
      <c r="E35" s="106"/>
      <c r="F35" s="111"/>
      <c r="G35" s="111"/>
      <c r="H35" s="500"/>
      <c r="I35" s="500"/>
      <c r="J35" s="111"/>
      <c r="K35" s="111"/>
    </row>
    <row r="36" spans="1:11" ht="15" customHeight="1">
      <c r="A36" s="105"/>
      <c r="B36" s="105"/>
      <c r="C36" s="105"/>
      <c r="D36" s="105"/>
      <c r="E36" s="107"/>
      <c r="F36" s="107"/>
      <c r="G36" s="107"/>
      <c r="J36" s="107"/>
      <c r="K36" s="107"/>
    </row>
    <row r="37" spans="1:11" ht="15" customHeight="1"/>
    <row r="38" spans="1:11" ht="15" customHeight="1"/>
    <row r="39" spans="1:11" ht="15" customHeight="1"/>
    <row r="40" spans="1:11" ht="15" customHeight="1"/>
    <row r="41" spans="1:11" ht="15" customHeight="1"/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9">
    <mergeCell ref="A1:K1"/>
    <mergeCell ref="G4:K4"/>
    <mergeCell ref="B18:C18"/>
    <mergeCell ref="C4:F4"/>
    <mergeCell ref="A2:B2"/>
    <mergeCell ref="B5:B6"/>
    <mergeCell ref="C12:F13"/>
    <mergeCell ref="G12:K12"/>
    <mergeCell ref="G13:K13"/>
    <mergeCell ref="E5:E6"/>
    <mergeCell ref="F5:F6"/>
    <mergeCell ref="A3:K3"/>
    <mergeCell ref="A16:E17"/>
    <mergeCell ref="F16:K17"/>
    <mergeCell ref="B35:C35"/>
    <mergeCell ref="H35:I35"/>
    <mergeCell ref="H18:I18"/>
    <mergeCell ref="A33:E34"/>
    <mergeCell ref="F33:K34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0"/>
  <dimension ref="A1:K57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20.7265625" style="67" customWidth="1"/>
    <col min="2" max="3" width="8.7265625" style="67" customWidth="1"/>
    <col min="4" max="4" width="9.7265625" style="67" customWidth="1"/>
    <col min="5" max="9" width="6.7265625" style="67" customWidth="1"/>
    <col min="10" max="10" width="7.7265625" style="67" customWidth="1"/>
    <col min="11" max="11" width="8.7265625" style="67" customWidth="1"/>
    <col min="12" max="13" width="9.1796875" style="67"/>
    <col min="14" max="14" width="11.1796875" style="67" customWidth="1"/>
    <col min="15" max="16384" width="9.1796875" style="67"/>
  </cols>
  <sheetData>
    <row r="1" spans="1:11" ht="18">
      <c r="A1" s="490" t="str">
        <f>"5.8 Spotřeba zemního plynu a teplota ovzduší: "&amp;LOWER(A3)</f>
        <v>5.8 Spotřeba zemního plynu a teplota ovzduší: červen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6" customHeight="1">
      <c r="A2" s="494"/>
      <c r="B2" s="494"/>
      <c r="C2" s="267"/>
      <c r="D2" s="268"/>
      <c r="E2" s="269"/>
      <c r="F2" s="269"/>
      <c r="G2" s="269"/>
      <c r="H2" s="269"/>
    </row>
    <row r="3" spans="1:11" ht="18.75" customHeight="1">
      <c r="A3" s="497" t="str">
        <f>'3.1'!F5</f>
        <v>Červen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</row>
    <row r="4" spans="1:11" ht="25" customHeight="1">
      <c r="A4" s="112"/>
      <c r="B4" s="230">
        <f>'3.1'!A4</f>
        <v>2026</v>
      </c>
      <c r="C4" s="491" t="s">
        <v>59</v>
      </c>
      <c r="D4" s="492"/>
      <c r="E4" s="492"/>
      <c r="F4" s="493"/>
      <c r="G4" s="491" t="s">
        <v>181</v>
      </c>
      <c r="H4" s="492"/>
      <c r="I4" s="492"/>
      <c r="J4" s="492"/>
      <c r="K4" s="492"/>
    </row>
    <row r="5" spans="1:11">
      <c r="A5" s="250"/>
      <c r="B5" s="475" t="s">
        <v>180</v>
      </c>
      <c r="C5" s="312"/>
      <c r="D5" s="313"/>
      <c r="E5" s="475" t="s">
        <v>264</v>
      </c>
      <c r="F5" s="495" t="s">
        <v>267</v>
      </c>
      <c r="G5" s="314" t="s">
        <v>61</v>
      </c>
      <c r="H5" s="315" t="s">
        <v>169</v>
      </c>
      <c r="I5" s="315" t="s">
        <v>170</v>
      </c>
      <c r="J5" s="315" t="s">
        <v>265</v>
      </c>
      <c r="K5" s="315" t="s">
        <v>266</v>
      </c>
    </row>
    <row r="6" spans="1:11" ht="25" customHeight="1">
      <c r="A6" s="316" t="s">
        <v>268</v>
      </c>
      <c r="B6" s="461"/>
      <c r="C6" s="201" t="s">
        <v>246</v>
      </c>
      <c r="D6" s="199" t="s">
        <v>247</v>
      </c>
      <c r="E6" s="461"/>
      <c r="F6" s="496"/>
      <c r="G6" s="317" t="s">
        <v>217</v>
      </c>
      <c r="H6" s="318" t="s">
        <v>217</v>
      </c>
      <c r="I6" s="318" t="s">
        <v>217</v>
      </c>
      <c r="J6" s="318" t="s">
        <v>217</v>
      </c>
      <c r="K6" s="318" t="s">
        <v>217</v>
      </c>
    </row>
    <row r="7" spans="1:11" ht="16" customHeight="1">
      <c r="A7" s="135" t="s">
        <v>302</v>
      </c>
      <c r="B7" s="113">
        <f>'5.2'!D27</f>
        <v>390971</v>
      </c>
      <c r="C7" s="280">
        <f>'5.2'!E27</f>
        <v>18399.385000000002</v>
      </c>
      <c r="D7" s="113">
        <f>'5.2'!F27</f>
        <v>203062.15553100599</v>
      </c>
      <c r="E7" s="274">
        <f>C7/$C$11</f>
        <v>5.8823810348112633E-2</v>
      </c>
      <c r="F7" s="299">
        <f>'5.2'!H27</f>
        <v>-6.8529493192115432E-2</v>
      </c>
      <c r="G7" s="297">
        <v>21.293333333333329</v>
      </c>
      <c r="H7" s="291">
        <v>31.6</v>
      </c>
      <c r="I7" s="291">
        <v>13</v>
      </c>
      <c r="J7" s="291">
        <v>18.41333333333333</v>
      </c>
      <c r="K7" s="291">
        <v>2.879999999999999</v>
      </c>
    </row>
    <row r="8" spans="1:11" ht="16" customHeight="1">
      <c r="A8" s="135" t="s">
        <v>83</v>
      </c>
      <c r="B8" s="113">
        <f>'5.3'!D27</f>
        <v>2176387</v>
      </c>
      <c r="C8" s="280">
        <f>'5.3'!E27</f>
        <v>241204.96924994298</v>
      </c>
      <c r="D8" s="113">
        <f>'5.3'!F27</f>
        <v>2661459.98404</v>
      </c>
      <c r="E8" s="274">
        <f t="shared" ref="E8:E10" si="0">C8/$C$11</f>
        <v>0.77114508806576865</v>
      </c>
      <c r="F8" s="299">
        <f>'5.3'!H27</f>
        <v>-1.177681870987164E-2</v>
      </c>
      <c r="G8" s="297">
        <v>19.361111111111111</v>
      </c>
      <c r="H8" s="292">
        <v>28.966666666666669</v>
      </c>
      <c r="I8" s="292">
        <v>11.25</v>
      </c>
      <c r="J8" s="292">
        <v>16.970000000000006</v>
      </c>
      <c r="K8" s="291">
        <v>2.3911111111111047</v>
      </c>
    </row>
    <row r="9" spans="1:11" ht="16" customHeight="1">
      <c r="A9" s="135" t="s">
        <v>308</v>
      </c>
      <c r="B9" s="113">
        <f>'5.4'!D27</f>
        <v>110353</v>
      </c>
      <c r="C9" s="280">
        <f>'5.4'!E27</f>
        <v>10409.617</v>
      </c>
      <c r="D9" s="113">
        <f>'5.4'!F27</f>
        <v>115046.44697999999</v>
      </c>
      <c r="E9" s="274">
        <f t="shared" si="0"/>
        <v>3.328009801438956E-2</v>
      </c>
      <c r="F9" s="299">
        <f>'5.4'!H27</f>
        <v>-2.0704627533738015E-2</v>
      </c>
      <c r="G9" s="297">
        <v>18.856666666666669</v>
      </c>
      <c r="H9" s="292">
        <v>27.7</v>
      </c>
      <c r="I9" s="292">
        <v>9.9</v>
      </c>
      <c r="J9" s="292">
        <v>16.623333333333335</v>
      </c>
      <c r="K9" s="291">
        <v>2.2333333333333343</v>
      </c>
    </row>
    <row r="10" spans="1:11" ht="16" customHeight="1">
      <c r="A10" s="135" t="s">
        <v>31</v>
      </c>
      <c r="B10" s="113">
        <f>'5.5'!D27</f>
        <v>9484</v>
      </c>
      <c r="C10" s="280">
        <f>'5.5'!E27</f>
        <v>42774.079900000004</v>
      </c>
      <c r="D10" s="113">
        <f>'5.5'!F27</f>
        <v>473471.96527500002</v>
      </c>
      <c r="E10" s="274">
        <f t="shared" si="0"/>
        <v>0.13675100357172898</v>
      </c>
      <c r="F10" s="299">
        <f>'5.5'!H27</f>
        <v>0.71459806846282603</v>
      </c>
      <c r="G10" s="297">
        <v>19.37</v>
      </c>
      <c r="H10" s="292">
        <v>28.8</v>
      </c>
      <c r="I10" s="292">
        <v>11.2</v>
      </c>
      <c r="J10" s="292">
        <v>17</v>
      </c>
      <c r="K10" s="291">
        <v>2.370000000000001</v>
      </c>
    </row>
    <row r="11" spans="1:11" ht="16" customHeight="1">
      <c r="A11" s="140" t="s">
        <v>3</v>
      </c>
      <c r="B11" s="277">
        <f>SUM(B7:B10)</f>
        <v>2687195</v>
      </c>
      <c r="C11" s="281">
        <f t="shared" ref="C11:E11" si="1">SUM(C7:C10)</f>
        <v>312788.05114994303</v>
      </c>
      <c r="D11" s="277">
        <f t="shared" si="1"/>
        <v>3453040.5518260058</v>
      </c>
      <c r="E11" s="278">
        <f t="shared" si="1"/>
        <v>0.99999999999999989</v>
      </c>
      <c r="F11" s="300">
        <f>'5.1'!H28</f>
        <v>4.4684160204326966E-2</v>
      </c>
      <c r="G11" s="298">
        <v>19.37</v>
      </c>
      <c r="H11" s="296">
        <v>28.8</v>
      </c>
      <c r="I11" s="296">
        <v>11.2</v>
      </c>
      <c r="J11" s="296">
        <v>17</v>
      </c>
      <c r="K11" s="295">
        <v>2.370000000000001</v>
      </c>
    </row>
    <row r="12" spans="1:11" ht="15" customHeight="1">
      <c r="A12" s="90"/>
      <c r="B12" s="83"/>
      <c r="C12" s="498" t="s">
        <v>226</v>
      </c>
      <c r="D12" s="498"/>
      <c r="E12" s="498"/>
      <c r="F12" s="498"/>
      <c r="G12" s="501" t="s">
        <v>227</v>
      </c>
      <c r="H12" s="501"/>
      <c r="I12" s="501"/>
      <c r="J12" s="501"/>
      <c r="K12" s="501"/>
    </row>
    <row r="13" spans="1:11" ht="15" customHeight="1">
      <c r="A13" s="83"/>
      <c r="B13" s="83"/>
      <c r="C13" s="498"/>
      <c r="D13" s="498"/>
      <c r="E13" s="498"/>
      <c r="F13" s="498"/>
      <c r="G13" s="501" t="s">
        <v>228</v>
      </c>
      <c r="H13" s="501"/>
      <c r="I13" s="501"/>
      <c r="J13" s="501"/>
      <c r="K13" s="501"/>
    </row>
    <row r="14" spans="1:11" ht="15" customHeight="1">
      <c r="A14" s="83"/>
      <c r="B14" s="83"/>
      <c r="C14" s="87"/>
      <c r="D14" s="87"/>
      <c r="E14" s="87"/>
      <c r="F14" s="87"/>
      <c r="G14" s="77"/>
      <c r="H14" s="77"/>
      <c r="I14" s="77"/>
      <c r="J14" s="77"/>
      <c r="K14" s="77"/>
    </row>
    <row r="15" spans="1:11" ht="15" customHeight="1">
      <c r="A15" s="83"/>
      <c r="B15" s="83"/>
      <c r="C15" s="83"/>
      <c r="D15" s="88"/>
      <c r="E15" s="89"/>
      <c r="F15" s="89"/>
      <c r="G15" s="83"/>
      <c r="H15" s="90"/>
      <c r="I15" s="77"/>
      <c r="J15" s="83"/>
      <c r="K15" s="83"/>
    </row>
    <row r="16" spans="1:11" ht="18" customHeight="1">
      <c r="A16" s="502" t="s">
        <v>258</v>
      </c>
      <c r="B16" s="502"/>
      <c r="C16" s="502"/>
      <c r="D16" s="502"/>
      <c r="E16" s="502"/>
      <c r="F16" s="502" t="s">
        <v>259</v>
      </c>
      <c r="G16" s="502"/>
      <c r="H16" s="502"/>
      <c r="I16" s="502"/>
      <c r="J16" s="502"/>
      <c r="K16" s="502"/>
    </row>
    <row r="17" spans="1:11" ht="15" customHeight="1">
      <c r="A17" s="502"/>
      <c r="B17" s="502"/>
      <c r="C17" s="502"/>
      <c r="D17" s="502"/>
      <c r="E17" s="502"/>
      <c r="F17" s="502"/>
      <c r="G17" s="502"/>
      <c r="H17" s="502"/>
      <c r="I17" s="502"/>
      <c r="J17" s="502"/>
      <c r="K17" s="502"/>
    </row>
    <row r="18" spans="1:11" ht="15" customHeight="1">
      <c r="A18" s="105"/>
      <c r="B18" s="499"/>
      <c r="C18" s="499"/>
      <c r="D18" s="105"/>
      <c r="E18" s="105"/>
      <c r="F18" s="105"/>
      <c r="G18" s="105"/>
      <c r="H18" s="499"/>
      <c r="I18" s="499"/>
      <c r="J18" s="105"/>
      <c r="K18" s="105"/>
    </row>
    <row r="19" spans="1:11" ht="1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</row>
    <row r="20" spans="1:11" ht="1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</row>
    <row r="21" spans="1:11" ht="1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</row>
    <row r="22" spans="1:11" ht="15" customHeight="1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</row>
    <row r="23" spans="1:11" ht="1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</row>
    <row r="24" spans="1:11" ht="15" customHeight="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spans="1:11" ht="15" customHeight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</row>
    <row r="26" spans="1:11" ht="1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1" ht="15" customHeight="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ht="15" customHeigh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11" ht="1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</row>
    <row r="30" spans="1:11" ht="15" customHeight="1"/>
    <row r="31" spans="1:11" ht="15" customHeight="1"/>
    <row r="32" spans="1:11" ht="15" customHeight="1"/>
    <row r="33" spans="1:11" ht="15" customHeight="1">
      <c r="A33" s="502" t="s">
        <v>260</v>
      </c>
      <c r="B33" s="464"/>
      <c r="C33" s="464"/>
      <c r="D33" s="464"/>
      <c r="E33" s="464"/>
      <c r="F33" s="502" t="s">
        <v>64</v>
      </c>
      <c r="G33" s="502"/>
      <c r="H33" s="502"/>
      <c r="I33" s="502"/>
      <c r="J33" s="502"/>
      <c r="K33" s="502"/>
    </row>
    <row r="34" spans="1:11" ht="15" customHeight="1">
      <c r="A34" s="464"/>
      <c r="B34" s="464"/>
      <c r="C34" s="464"/>
      <c r="D34" s="464"/>
      <c r="E34" s="464"/>
      <c r="F34" s="502"/>
      <c r="G34" s="502"/>
      <c r="H34" s="502"/>
      <c r="I34" s="502"/>
      <c r="J34" s="502"/>
      <c r="K34" s="502"/>
    </row>
    <row r="35" spans="1:11" ht="15" customHeight="1">
      <c r="A35" s="105"/>
      <c r="B35" s="499"/>
      <c r="C35" s="499"/>
      <c r="D35" s="105"/>
      <c r="E35" s="106"/>
      <c r="F35" s="111"/>
      <c r="G35" s="111"/>
      <c r="H35" s="500"/>
      <c r="I35" s="500"/>
      <c r="J35" s="111"/>
      <c r="K35" s="111"/>
    </row>
    <row r="36" spans="1:11" ht="15" customHeight="1">
      <c r="A36" s="105"/>
      <c r="B36" s="105"/>
      <c r="C36" s="105"/>
      <c r="D36" s="105"/>
      <c r="E36" s="107"/>
      <c r="F36" s="107"/>
      <c r="G36" s="107"/>
      <c r="J36" s="107"/>
      <c r="K36" s="107"/>
    </row>
    <row r="37" spans="1:11" ht="15" customHeight="1"/>
    <row r="38" spans="1:11" ht="15" customHeight="1"/>
    <row r="39" spans="1:11" ht="15" customHeight="1"/>
    <row r="40" spans="1:11" ht="15" customHeight="1"/>
    <row r="41" spans="1:11" ht="15" customHeight="1"/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9">
    <mergeCell ref="A1:K1"/>
    <mergeCell ref="G4:K4"/>
    <mergeCell ref="A2:B2"/>
    <mergeCell ref="C4:F4"/>
    <mergeCell ref="A3:K3"/>
    <mergeCell ref="H35:I35"/>
    <mergeCell ref="B5:B6"/>
    <mergeCell ref="C12:F13"/>
    <mergeCell ref="G12:K12"/>
    <mergeCell ref="G13:K13"/>
    <mergeCell ref="B18:C18"/>
    <mergeCell ref="H18:I18"/>
    <mergeCell ref="B35:C35"/>
    <mergeCell ref="E5:E6"/>
    <mergeCell ref="F5:F6"/>
    <mergeCell ref="A16:E17"/>
    <mergeCell ref="A33:E34"/>
    <mergeCell ref="F33:K34"/>
    <mergeCell ref="F16:K17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1"/>
  <dimension ref="A1:K57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20.7265625" style="67" customWidth="1"/>
    <col min="2" max="3" width="8.7265625" style="67" customWidth="1"/>
    <col min="4" max="4" width="9.7265625" style="67" customWidth="1"/>
    <col min="5" max="9" width="6.7265625" style="67" customWidth="1"/>
    <col min="10" max="10" width="7.7265625" style="67" customWidth="1"/>
    <col min="11" max="11" width="8.7265625" style="67" customWidth="1"/>
    <col min="12" max="13" width="9.1796875" style="67"/>
    <col min="14" max="14" width="11.1796875" style="67" customWidth="1"/>
    <col min="15" max="16384" width="9.1796875" style="67"/>
  </cols>
  <sheetData>
    <row r="1" spans="1:11" ht="18">
      <c r="A1" s="490" t="str">
        <f>"5.9 Spotřeba zemního plynu a teplota ovzduší: "&amp;(A3)</f>
        <v>5.9 Spotřeba zemního plynu a teplota ovzduší: II. čtvrtletí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6" customHeight="1">
      <c r="A2" s="494"/>
      <c r="B2" s="494"/>
      <c r="C2" s="267"/>
      <c r="D2" s="268"/>
      <c r="E2" s="269"/>
      <c r="F2" s="269"/>
      <c r="G2" s="269"/>
      <c r="H2" s="269"/>
    </row>
    <row r="3" spans="1:11" ht="18.75" customHeight="1">
      <c r="A3" s="497" t="str">
        <f>'3.1'!G5</f>
        <v>II. čtvrtletí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</row>
    <row r="4" spans="1:11" ht="25" customHeight="1">
      <c r="A4" s="112"/>
      <c r="B4" s="230">
        <f>'3.1'!A4</f>
        <v>2026</v>
      </c>
      <c r="C4" s="491" t="s">
        <v>59</v>
      </c>
      <c r="D4" s="492"/>
      <c r="E4" s="492"/>
      <c r="F4" s="493"/>
      <c r="G4" s="491" t="s">
        <v>181</v>
      </c>
      <c r="H4" s="492"/>
      <c r="I4" s="492"/>
      <c r="J4" s="492"/>
      <c r="K4" s="492"/>
    </row>
    <row r="5" spans="1:11" ht="22.5" customHeight="1">
      <c r="A5" s="250"/>
      <c r="B5" s="495" t="s">
        <v>180</v>
      </c>
      <c r="C5" s="312"/>
      <c r="D5" s="313"/>
      <c r="E5" s="505" t="s">
        <v>264</v>
      </c>
      <c r="F5" s="506" t="s">
        <v>267</v>
      </c>
      <c r="G5" s="314" t="s">
        <v>61</v>
      </c>
      <c r="H5" s="315" t="s">
        <v>169</v>
      </c>
      <c r="I5" s="315" t="s">
        <v>170</v>
      </c>
      <c r="J5" s="315" t="s">
        <v>265</v>
      </c>
      <c r="K5" s="315" t="s">
        <v>266</v>
      </c>
    </row>
    <row r="6" spans="1:11" ht="25" customHeight="1">
      <c r="A6" s="316" t="s">
        <v>268</v>
      </c>
      <c r="B6" s="496"/>
      <c r="C6" s="201" t="s">
        <v>246</v>
      </c>
      <c r="D6" s="199" t="s">
        <v>247</v>
      </c>
      <c r="E6" s="461"/>
      <c r="F6" s="496"/>
      <c r="G6" s="317" t="s">
        <v>217</v>
      </c>
      <c r="H6" s="318" t="s">
        <v>217</v>
      </c>
      <c r="I6" s="318" t="s">
        <v>217</v>
      </c>
      <c r="J6" s="318" t="s">
        <v>217</v>
      </c>
      <c r="K6" s="318" t="s">
        <v>217</v>
      </c>
    </row>
    <row r="7" spans="1:11" ht="16" customHeight="1">
      <c r="A7" s="135" t="s">
        <v>302</v>
      </c>
      <c r="B7" s="113">
        <f>'5.2'!D34</f>
        <v>390971</v>
      </c>
      <c r="C7" s="280">
        <f>'5.2'!E34</f>
        <v>104398.71555217099</v>
      </c>
      <c r="D7" s="113">
        <f>'5.2'!F34</f>
        <v>1149443.234520999</v>
      </c>
      <c r="E7" s="274">
        <f>C7/$C$11</f>
        <v>8.5006363951132063E-2</v>
      </c>
      <c r="F7" s="299">
        <f>'5.2'!H34</f>
        <v>1.7095270587033602E-2</v>
      </c>
      <c r="G7" s="297">
        <f>AVERAGE('5.6'!G7,'5.7'!G7,'5.8'!G7)</f>
        <v>15.798387096774192</v>
      </c>
      <c r="H7" s="291">
        <f>MAX('5.6'!H7,'5.7'!H7,'5.8'!H7)</f>
        <v>31.6</v>
      </c>
      <c r="I7" s="291">
        <f>MIN('5.6'!I7,'5.7'!I7,'5.8'!I7)</f>
        <v>3.2</v>
      </c>
      <c r="J7" s="291">
        <f>AVERAGE('5.6'!J7,'5.7'!J7,'5.8'!J7)</f>
        <v>14.492831541218637</v>
      </c>
      <c r="K7" s="291">
        <f>G7-J7</f>
        <v>1.3055555555555554</v>
      </c>
    </row>
    <row r="8" spans="1:11" ht="16" customHeight="1">
      <c r="A8" s="135" t="s">
        <v>83</v>
      </c>
      <c r="B8" s="113">
        <f>'5.3'!D34</f>
        <v>2176387</v>
      </c>
      <c r="C8" s="280">
        <f>'5.3'!E34</f>
        <v>985115.26942738588</v>
      </c>
      <c r="D8" s="113">
        <f>'5.3'!F34</f>
        <v>10837186.839850001</v>
      </c>
      <c r="E8" s="274">
        <f t="shared" ref="E8:E10" si="0">C8/$C$11</f>
        <v>0.80212736989962397</v>
      </c>
      <c r="F8" s="299">
        <f>'5.3'!H34</f>
        <v>1.933845205353665E-2</v>
      </c>
      <c r="G8" s="297">
        <f>AVERAGE('5.6'!G8,'5.7'!G8,'5.8'!G8)</f>
        <v>13.979438470728795</v>
      </c>
      <c r="H8" s="292">
        <f>MAX('5.6'!H8,'5.7'!H8,'5.8'!H8)</f>
        <v>28.966666666666669</v>
      </c>
      <c r="I8" s="292">
        <f>MIN('5.6'!I8,'5.7'!I8,'5.8'!I8)</f>
        <v>2.35</v>
      </c>
      <c r="J8" s="292">
        <f>AVERAGE('5.6'!J8,'5.7'!J8,'5.8'!J8)</f>
        <v>13.025268817204305</v>
      </c>
      <c r="K8" s="291">
        <f t="shared" ref="K8:K11" si="1">G8-J8</f>
        <v>0.9541696535244899</v>
      </c>
    </row>
    <row r="9" spans="1:11" ht="16" customHeight="1">
      <c r="A9" s="135" t="s">
        <v>308</v>
      </c>
      <c r="B9" s="113">
        <f>'5.4'!D34</f>
        <v>110353</v>
      </c>
      <c r="C9" s="280">
        <f>'5.4'!E34</f>
        <v>45944.578000000001</v>
      </c>
      <c r="D9" s="113">
        <f>'5.4'!F34</f>
        <v>506197.47461400006</v>
      </c>
      <c r="E9" s="274">
        <f t="shared" si="0"/>
        <v>3.741024492870744E-2</v>
      </c>
      <c r="F9" s="299">
        <f>'5.4'!H34</f>
        <v>-1.6067490273605569E-2</v>
      </c>
      <c r="G9" s="297">
        <f>AVERAGE('5.6'!G9,'5.7'!G9,'5.8'!G9)</f>
        <v>13.659677419354841</v>
      </c>
      <c r="H9" s="292">
        <f>MAX('5.6'!H9,'5.7'!H9,'5.8'!H9)</f>
        <v>27.7</v>
      </c>
      <c r="I9" s="292">
        <f>MIN('5.6'!I9,'5.7'!I9,'5.8'!I9)</f>
        <v>1.7</v>
      </c>
      <c r="J9" s="292">
        <f>AVERAGE('5.6'!J9,'5.7'!J9,'5.8'!J9)</f>
        <v>12.615591397849462</v>
      </c>
      <c r="K9" s="291">
        <f t="shared" si="1"/>
        <v>1.0440860215053789</v>
      </c>
    </row>
    <row r="10" spans="1:11" ht="16" customHeight="1">
      <c r="A10" s="135" t="s">
        <v>31</v>
      </c>
      <c r="B10" s="113">
        <f>'5.5'!D34</f>
        <v>9484</v>
      </c>
      <c r="C10" s="280">
        <f>'5.5'!E34</f>
        <v>92669.670009999987</v>
      </c>
      <c r="D10" s="113">
        <f>'5.5'!F34</f>
        <v>1021242.3954239999</v>
      </c>
      <c r="E10" s="274">
        <f t="shared" si="0"/>
        <v>7.545602122053649E-2</v>
      </c>
      <c r="F10" s="299">
        <f>'5.5'!H34</f>
        <v>-8.4168306923083913E-2</v>
      </c>
      <c r="G10" s="297">
        <f>AVERAGE('5.6'!G10,'5.7'!G10,'5.8'!G10)</f>
        <v>14.009211469534051</v>
      </c>
      <c r="H10" s="292">
        <f>MAX('5.6'!H10,'5.7'!H10,'5.8'!H10)</f>
        <v>28.8</v>
      </c>
      <c r="I10" s="292">
        <f>MIN('5.6'!I10,'5.7'!I10,'5.8'!I10)</f>
        <v>2.4</v>
      </c>
      <c r="J10" s="292">
        <f>AVERAGE('5.6'!J10,'5.7'!J10,'5.8'!J10)</f>
        <v>13.034336917562724</v>
      </c>
      <c r="K10" s="291">
        <f t="shared" si="1"/>
        <v>0.97487455197132711</v>
      </c>
    </row>
    <row r="11" spans="1:11" ht="16" customHeight="1">
      <c r="A11" s="140" t="s">
        <v>3</v>
      </c>
      <c r="B11" s="277">
        <f>'5.1'!D35</f>
        <v>2687195</v>
      </c>
      <c r="C11" s="281">
        <f>'5.1'!E35</f>
        <v>1228128.2329895569</v>
      </c>
      <c r="D11" s="277">
        <f>'5.1'!F35</f>
        <v>13514069.944408998</v>
      </c>
      <c r="E11" s="278">
        <f t="shared" ref="E11" si="2">SUM(E7:E10)</f>
        <v>1</v>
      </c>
      <c r="F11" s="300">
        <f>'5.1'!H35</f>
        <v>9.1843924980293829E-3</v>
      </c>
      <c r="G11" s="298">
        <f>AVERAGE('5.6'!G11,'5.7'!G11,'5.8'!G11)</f>
        <v>14.009211469534051</v>
      </c>
      <c r="H11" s="296">
        <f>MAX('5.6'!H11,'5.7'!H11,'5.8'!H11)</f>
        <v>28.8</v>
      </c>
      <c r="I11" s="296">
        <f>MIN('5.6'!I11,'5.7'!I11,'5.8'!I11)</f>
        <v>2.4</v>
      </c>
      <c r="J11" s="296">
        <f>AVERAGE('5.6'!J11,'5.7'!J11,'5.8'!J11)</f>
        <v>13.034336917562724</v>
      </c>
      <c r="K11" s="295">
        <f t="shared" si="1"/>
        <v>0.97487455197132711</v>
      </c>
    </row>
    <row r="12" spans="1:11" ht="15" customHeight="1">
      <c r="A12" s="90"/>
      <c r="B12" s="83"/>
      <c r="C12" s="498" t="s">
        <v>226</v>
      </c>
      <c r="D12" s="498"/>
      <c r="E12" s="498"/>
      <c r="F12" s="498"/>
      <c r="G12" s="501" t="s">
        <v>227</v>
      </c>
      <c r="H12" s="501"/>
      <c r="I12" s="501"/>
      <c r="J12" s="501"/>
      <c r="K12" s="501"/>
    </row>
    <row r="13" spans="1:11" ht="15" customHeight="1">
      <c r="A13" s="83"/>
      <c r="B13" s="83"/>
      <c r="C13" s="498"/>
      <c r="D13" s="498"/>
      <c r="E13" s="498"/>
      <c r="F13" s="498"/>
      <c r="G13" s="501" t="s">
        <v>228</v>
      </c>
      <c r="H13" s="501"/>
      <c r="I13" s="501"/>
      <c r="J13" s="501"/>
      <c r="K13" s="501"/>
    </row>
    <row r="14" spans="1:11" ht="15" customHeight="1">
      <c r="A14" s="83"/>
      <c r="B14" s="83"/>
      <c r="C14" s="87"/>
      <c r="D14" s="87"/>
      <c r="E14" s="87"/>
      <c r="F14" s="87"/>
      <c r="G14" s="77"/>
      <c r="H14" s="77"/>
      <c r="I14" s="77"/>
      <c r="J14" s="77"/>
      <c r="K14" s="77"/>
    </row>
    <row r="15" spans="1:11" ht="15" customHeight="1">
      <c r="A15" s="83"/>
      <c r="B15" s="83"/>
      <c r="C15" s="83"/>
      <c r="D15" s="88"/>
      <c r="E15" s="89"/>
      <c r="F15" s="89"/>
      <c r="G15" s="83"/>
      <c r="H15" s="90"/>
      <c r="I15" s="77"/>
      <c r="J15" s="83"/>
      <c r="K15" s="83"/>
    </row>
    <row r="16" spans="1:11" ht="18" customHeight="1">
      <c r="A16" s="502" t="s">
        <v>258</v>
      </c>
      <c r="B16" s="502"/>
      <c r="C16" s="502"/>
      <c r="D16" s="502"/>
      <c r="E16" s="502"/>
      <c r="F16" s="502" t="s">
        <v>259</v>
      </c>
      <c r="G16" s="502"/>
      <c r="H16" s="502"/>
      <c r="I16" s="502"/>
      <c r="J16" s="502"/>
      <c r="K16" s="502"/>
    </row>
    <row r="17" spans="1:11" ht="15" customHeight="1">
      <c r="A17" s="502"/>
      <c r="B17" s="502"/>
      <c r="C17" s="502"/>
      <c r="D17" s="502"/>
      <c r="E17" s="502"/>
      <c r="F17" s="502"/>
      <c r="G17" s="502"/>
      <c r="H17" s="502"/>
      <c r="I17" s="502"/>
      <c r="J17" s="502"/>
      <c r="K17" s="502"/>
    </row>
    <row r="18" spans="1:11" ht="15" customHeight="1">
      <c r="A18" s="105"/>
      <c r="B18" s="504"/>
      <c r="C18" s="504"/>
      <c r="D18" s="105"/>
      <c r="E18" s="105"/>
      <c r="F18" s="105"/>
      <c r="G18" s="105"/>
      <c r="H18" s="504"/>
      <c r="I18" s="504"/>
      <c r="J18" s="105"/>
      <c r="K18" s="105"/>
    </row>
    <row r="19" spans="1:11" ht="1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</row>
    <row r="20" spans="1:11" ht="1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</row>
    <row r="21" spans="1:11" ht="1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</row>
    <row r="22" spans="1:11" ht="15" customHeight="1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</row>
    <row r="23" spans="1:11" ht="1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</row>
    <row r="24" spans="1:11" ht="15" customHeight="1">
      <c r="A24" s="83"/>
      <c r="B24" s="83"/>
      <c r="C24" s="83"/>
      <c r="D24" s="83"/>
      <c r="E24" s="83"/>
      <c r="F24" s="83"/>
      <c r="G24" s="83"/>
      <c r="H24" s="83"/>
      <c r="I24" s="83"/>
      <c r="J24" s="83"/>
      <c r="K24" s="83"/>
    </row>
    <row r="25" spans="1:11" ht="15" customHeight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</row>
    <row r="26" spans="1:11" ht="15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1" ht="15" customHeight="1">
      <c r="A27" s="83"/>
      <c r="B27" s="83"/>
      <c r="C27" s="83"/>
      <c r="D27" s="83"/>
      <c r="E27" s="83"/>
      <c r="F27" s="83"/>
      <c r="G27" s="83"/>
      <c r="H27" s="83"/>
      <c r="I27" s="83"/>
      <c r="J27" s="83"/>
      <c r="K27" s="83"/>
    </row>
    <row r="28" spans="1:11" ht="15" customHeigh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11" ht="15" customHeight="1">
      <c r="A29" s="83"/>
      <c r="B29" s="83"/>
      <c r="C29" s="83"/>
      <c r="D29" s="83"/>
      <c r="E29" s="83"/>
      <c r="F29" s="83"/>
      <c r="G29" s="83"/>
      <c r="H29" s="83"/>
      <c r="I29" s="83"/>
      <c r="J29" s="83"/>
      <c r="K29" s="83"/>
    </row>
    <row r="30" spans="1:11" ht="15" customHeight="1"/>
    <row r="31" spans="1:11" ht="15" customHeight="1"/>
    <row r="32" spans="1:11" ht="15" customHeight="1"/>
    <row r="33" spans="1:11" ht="15" customHeight="1">
      <c r="A33" s="502" t="s">
        <v>260</v>
      </c>
      <c r="B33" s="464"/>
      <c r="C33" s="464"/>
      <c r="D33" s="464"/>
      <c r="E33" s="464"/>
      <c r="F33" s="502" t="s">
        <v>64</v>
      </c>
      <c r="G33" s="502"/>
      <c r="H33" s="502"/>
      <c r="I33" s="502"/>
      <c r="J33" s="502"/>
      <c r="K33" s="502"/>
    </row>
    <row r="34" spans="1:11" ht="15" customHeight="1">
      <c r="A34" s="464"/>
      <c r="B34" s="464"/>
      <c r="C34" s="464"/>
      <c r="D34" s="464"/>
      <c r="E34" s="464"/>
      <c r="F34" s="502"/>
      <c r="G34" s="502"/>
      <c r="H34" s="502"/>
      <c r="I34" s="502"/>
      <c r="J34" s="502"/>
      <c r="K34" s="502"/>
    </row>
    <row r="35" spans="1:11" ht="15" customHeight="1">
      <c r="A35" s="105"/>
      <c r="B35" s="504"/>
      <c r="C35" s="504"/>
      <c r="D35" s="105"/>
      <c r="E35" s="106"/>
      <c r="F35" s="111"/>
      <c r="G35" s="111"/>
      <c r="H35" s="503"/>
      <c r="I35" s="503"/>
      <c r="J35" s="111"/>
      <c r="K35" s="111"/>
    </row>
    <row r="36" spans="1:11" ht="15" customHeight="1">
      <c r="A36" s="105"/>
      <c r="B36" s="105"/>
      <c r="C36" s="105"/>
      <c r="D36" s="105"/>
      <c r="E36" s="107"/>
      <c r="F36" s="107"/>
      <c r="G36" s="107"/>
      <c r="J36" s="107"/>
      <c r="K36" s="107"/>
    </row>
    <row r="37" spans="1:11" ht="15" customHeight="1"/>
    <row r="38" spans="1:11" ht="15" customHeight="1"/>
    <row r="39" spans="1:11" ht="15" customHeight="1"/>
    <row r="40" spans="1:11" ht="15" customHeight="1"/>
    <row r="41" spans="1:11" ht="15" customHeight="1"/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9">
    <mergeCell ref="C4:F4"/>
    <mergeCell ref="A2:B2"/>
    <mergeCell ref="A1:K1"/>
    <mergeCell ref="G4:K4"/>
    <mergeCell ref="A3:K3"/>
    <mergeCell ref="H35:I35"/>
    <mergeCell ref="B5:B6"/>
    <mergeCell ref="C12:F13"/>
    <mergeCell ref="G12:K12"/>
    <mergeCell ref="G13:K13"/>
    <mergeCell ref="B18:C18"/>
    <mergeCell ref="H18:I18"/>
    <mergeCell ref="B35:C35"/>
    <mergeCell ref="E5:E6"/>
    <mergeCell ref="F5:F6"/>
    <mergeCell ref="A16:E17"/>
    <mergeCell ref="A33:E34"/>
    <mergeCell ref="F33:K34"/>
    <mergeCell ref="F16:K17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E47"/>
  <sheetViews>
    <sheetView showGridLines="0" zoomScaleNormal="100" zoomScaleSheetLayoutView="100" workbookViewId="0">
      <selection activeCell="C1" sqref="C1"/>
    </sheetView>
  </sheetViews>
  <sheetFormatPr defaultColWidth="9.1796875" defaultRowHeight="13"/>
  <cols>
    <col min="1" max="1" width="5.81640625" style="40" customWidth="1"/>
    <col min="2" max="2" width="90.26953125" style="39" customWidth="1"/>
    <col min="3" max="3" width="3.26953125" style="40" bestFit="1" customWidth="1"/>
    <col min="4" max="4" width="9.1796875" style="40" customWidth="1"/>
    <col min="5" max="5" width="9.1796875" style="40" hidden="1" customWidth="1"/>
    <col min="6" max="16384" width="9.1796875" style="40"/>
  </cols>
  <sheetData>
    <row r="1" spans="1:5" ht="20">
      <c r="A1" s="38" t="s">
        <v>230</v>
      </c>
    </row>
    <row r="2" spans="1:5" ht="6" customHeight="1"/>
    <row r="3" spans="1:5" ht="14">
      <c r="A3" s="337" t="str">
        <f>MID(E3,1,1+IF(MID(E3,2,1)&lt;&gt;" ",IF(MID(E3,3,1)&lt;&gt;" ",IF(MID(E3,4,1)&lt;&gt;" ",3,2),1),0))</f>
        <v>1</v>
      </c>
      <c r="B3" s="338" t="str">
        <f>MID(E3,3+IF(MID(E3,2,1)&lt;&gt;" ",IF(MID(E3,3,1)&lt;&gt;" ",IF(MID(E3,4,1)&lt;&gt;" ",3,2),1),0),100)</f>
        <v>ZKRATKY A POJMY</v>
      </c>
      <c r="C3" s="41">
        <v>4</v>
      </c>
      <c r="E3" s="42" t="str">
        <f>'1'!A1</f>
        <v>1 ZKRATKY A POJMY</v>
      </c>
    </row>
    <row r="4" spans="1:5" ht="14">
      <c r="A4" s="337" t="str">
        <f t="shared" ref="A4:A36" si="0">MID(E4,1,1+IF(MID(E4,2,1)&lt;&gt;" ",IF(MID(E4,3,1)&lt;&gt;" ",IF(MID(E4,4,1)&lt;&gt;" ",3,2),1),0))</f>
        <v>2</v>
      </c>
      <c r="B4" s="338" t="str">
        <f t="shared" ref="B4:B36" si="1">MID(E4,3+IF(MID(E4,2,1)&lt;&gt;" ",IF(MID(E4,3,1)&lt;&gt;" ",IF(MID(E4,4,1)&lt;&gt;" ",3,2),1),0),100)</f>
        <v>STRUČNÝ PŘEHLED ZA II. ČTVRTLETÍ 2026</v>
      </c>
      <c r="C4" s="41">
        <v>6</v>
      </c>
      <c r="E4" s="42" t="str">
        <f>'2'!A1</f>
        <v>2 STRUČNÝ PŘEHLED ZA II. ČTVRTLETÍ 2026</v>
      </c>
    </row>
    <row r="5" spans="1:5" ht="14">
      <c r="A5" s="337" t="str">
        <f t="shared" si="0"/>
        <v>3</v>
      </c>
      <c r="B5" s="338" t="str">
        <f t="shared" si="1"/>
        <v>PLYNÁRENSKÁ SOUSTAVA</v>
      </c>
      <c r="C5" s="41">
        <v>7</v>
      </c>
      <c r="E5" s="42" t="str">
        <f>'3.1'!A1</f>
        <v>3 PLYNÁRENSKÁ SOUSTAVA</v>
      </c>
    </row>
    <row r="6" spans="1:5" ht="14">
      <c r="A6" s="337" t="str">
        <f t="shared" si="0"/>
        <v>3.1</v>
      </c>
      <c r="B6" s="338" t="str">
        <f t="shared" si="1"/>
        <v>Čtvrtletní bilance plynárenské soustavy ČR</v>
      </c>
      <c r="C6" s="41">
        <v>7</v>
      </c>
      <c r="E6" s="43" t="str">
        <f>'3.1'!A2</f>
        <v>3.1 Čtvrtletní bilance plynárenské soustavy ČR</v>
      </c>
    </row>
    <row r="7" spans="1:5" ht="14">
      <c r="A7" s="337" t="str">
        <f t="shared" si="0"/>
        <v>3.2</v>
      </c>
      <c r="B7" s="338" t="str">
        <f t="shared" si="1"/>
        <v>Bilance plynárenské soustavy ČR v průběhu roku</v>
      </c>
      <c r="C7" s="41">
        <v>8</v>
      </c>
      <c r="E7" s="43" t="str">
        <f>'3.2'!A1</f>
        <v>3.2 Bilance plynárenské soustavy ČR v průběhu roku</v>
      </c>
    </row>
    <row r="8" spans="1:5" ht="14">
      <c r="A8" s="337" t="str">
        <f t="shared" si="0"/>
        <v>4</v>
      </c>
      <c r="B8" s="338" t="str">
        <f t="shared" si="1"/>
        <v>SPOTŘEBA ZEMNÍHO PLYNU</v>
      </c>
      <c r="C8" s="41">
        <v>9</v>
      </c>
      <c r="E8" s="42" t="str">
        <f>'4.1'!A1</f>
        <v>4 SPOTŘEBA ZEMNÍHO PLYNU</v>
      </c>
    </row>
    <row r="9" spans="1:5" ht="14">
      <c r="A9" s="337" t="str">
        <f t="shared" si="0"/>
        <v>4.1</v>
      </c>
      <c r="B9" s="338" t="str">
        <f t="shared" si="1"/>
        <v>Spotřeba zemního plynu v ČR v průběhu roku</v>
      </c>
      <c r="C9" s="41">
        <v>9</v>
      </c>
      <c r="E9" s="42" t="str">
        <f>'4.1'!A2</f>
        <v>4.1 Spotřeba zemního plynu v ČR v průběhu roku</v>
      </c>
    </row>
    <row r="10" spans="1:5" ht="14">
      <c r="A10" s="337" t="str">
        <f t="shared" si="0"/>
        <v>4.2</v>
      </c>
      <c r="B10" s="338" t="str">
        <f t="shared" si="1"/>
        <v>Spotřeba zemního plynu v ČR podle kategorií zákazníků v průběhu roku</v>
      </c>
      <c r="C10" s="41">
        <v>10</v>
      </c>
      <c r="E10" s="43" t="str">
        <f>'4.2'!A1</f>
        <v>4.2 Spotřeba zemního plynu v ČR podle kategorií zákazníků v průběhu roku</v>
      </c>
    </row>
    <row r="11" spans="1:5" ht="14">
      <c r="A11" s="337" t="str">
        <f t="shared" si="0"/>
        <v>4.3</v>
      </c>
      <c r="B11" s="338" t="str">
        <f t="shared" si="1"/>
        <v>Denní průběh spotřeb zemního plynu v ČR</v>
      </c>
      <c r="C11" s="41">
        <v>11</v>
      </c>
      <c r="E11" s="43" t="str">
        <f>'4.3'!A1</f>
        <v>4.3 Denní průběh spotřeb zemního plynu v ČR</v>
      </c>
    </row>
    <row r="12" spans="1:5" ht="14">
      <c r="A12" s="337" t="str">
        <f t="shared" si="0"/>
        <v>5</v>
      </c>
      <c r="B12" s="338" t="str">
        <f t="shared" si="1"/>
        <v>SPOTŘEBA ZEMNÍHO PLYNU PODLE DISTRIBUČNÍCH SOUSTAV</v>
      </c>
      <c r="C12" s="41">
        <v>12</v>
      </c>
      <c r="E12" s="42" t="str">
        <f>'5.1'!A1</f>
        <v>5 SPOTŘEBA ZEMNÍHO PLYNU PODLE DISTRIBUČNÍCH SOUSTAV</v>
      </c>
    </row>
    <row r="13" spans="1:5" ht="14">
      <c r="A13" s="337" t="str">
        <f t="shared" si="0"/>
        <v>5.1</v>
      </c>
      <c r="B13" s="338" t="str">
        <f t="shared" si="1"/>
        <v>Spotřeba zemního plynu podle kategorií zákazníků v ČR</v>
      </c>
      <c r="C13" s="41">
        <v>12</v>
      </c>
      <c r="E13" s="43" t="str">
        <f>'5.1'!A2</f>
        <v>5.1 Spotřeba zemního plynu podle kategorií zákazníků v ČR</v>
      </c>
    </row>
    <row r="14" spans="1:5" ht="14">
      <c r="A14" s="337" t="str">
        <f t="shared" si="0"/>
        <v>5.2</v>
      </c>
      <c r="B14" s="338" t="str">
        <f t="shared" si="1"/>
        <v>Spotřeba zemního plynu u společnosti PPD</v>
      </c>
      <c r="C14" s="41">
        <v>13</v>
      </c>
      <c r="E14" s="44" t="str">
        <f>'5.2'!A1</f>
        <v>5.2 Spotřeba zemního plynu u společnosti PPD</v>
      </c>
    </row>
    <row r="15" spans="1:5" ht="14">
      <c r="A15" s="337" t="str">
        <f t="shared" si="0"/>
        <v>5.3</v>
      </c>
      <c r="B15" s="338" t="str">
        <f t="shared" si="1"/>
        <v>Spotřeba zemního plynu u společnosti GasNet</v>
      </c>
      <c r="C15" s="41">
        <v>14</v>
      </c>
      <c r="E15" s="43" t="str">
        <f>'5.3'!A1</f>
        <v>5.3 Spotřeba zemního plynu u společnosti GasNet</v>
      </c>
    </row>
    <row r="16" spans="1:5" ht="14">
      <c r="A16" s="337" t="str">
        <f t="shared" si="0"/>
        <v>5.4</v>
      </c>
      <c r="B16" s="338" t="str">
        <f t="shared" si="1"/>
        <v>Spotřeba zemního plynu u společnosti GasD</v>
      </c>
      <c r="C16" s="41">
        <v>15</v>
      </c>
      <c r="E16" s="43" t="str">
        <f>'5.4'!A1</f>
        <v>5.4 Spotřeba zemního plynu u společnosti GasD</v>
      </c>
    </row>
    <row r="17" spans="1:5" ht="14">
      <c r="A17" s="337" t="str">
        <f t="shared" si="0"/>
        <v>5.5</v>
      </c>
      <c r="B17" s="338" t="str">
        <f t="shared" si="1"/>
        <v>Spotřeba zemního plynu u ostatních společností</v>
      </c>
      <c r="C17" s="41">
        <v>16</v>
      </c>
      <c r="E17" s="43" t="str">
        <f>'5.5'!A1</f>
        <v>5.5 Spotřeba zemního plynu u ostatních společností</v>
      </c>
    </row>
    <row r="18" spans="1:5" ht="14">
      <c r="A18" s="337" t="str">
        <f t="shared" si="0"/>
        <v>5.6</v>
      </c>
      <c r="B18" s="338" t="str">
        <f t="shared" si="1"/>
        <v>Spotřeba zemního plynu a teplota ovzduší: duben</v>
      </c>
      <c r="C18" s="41">
        <v>17</v>
      </c>
      <c r="E18" s="43" t="str">
        <f>'5.6'!A1</f>
        <v>5.6 Spotřeba zemního plynu a teplota ovzduší: duben</v>
      </c>
    </row>
    <row r="19" spans="1:5" ht="14">
      <c r="A19" s="337" t="str">
        <f t="shared" si="0"/>
        <v>5.7</v>
      </c>
      <c r="B19" s="338" t="str">
        <f t="shared" si="1"/>
        <v>Spotřeba zemního plynu a teplota ovzduší: květen</v>
      </c>
      <c r="C19" s="41">
        <v>18</v>
      </c>
      <c r="E19" s="43" t="str">
        <f>'5.7'!A1</f>
        <v>5.7 Spotřeba zemního plynu a teplota ovzduší: květen</v>
      </c>
    </row>
    <row r="20" spans="1:5" ht="14">
      <c r="A20" s="337" t="str">
        <f t="shared" si="0"/>
        <v>5.8</v>
      </c>
      <c r="B20" s="338" t="str">
        <f t="shared" si="1"/>
        <v>Spotřeba zemního plynu a teplota ovzduší: červen</v>
      </c>
      <c r="C20" s="41">
        <v>19</v>
      </c>
      <c r="E20" s="43" t="str">
        <f>'5.8'!A1</f>
        <v>5.8 Spotřeba zemního plynu a teplota ovzduší: červen</v>
      </c>
    </row>
    <row r="21" spans="1:5" ht="14">
      <c r="A21" s="337" t="str">
        <f t="shared" si="0"/>
        <v>5.9</v>
      </c>
      <c r="B21" s="338" t="str">
        <f t="shared" si="1"/>
        <v>Spotřeba zemního plynu a teplota ovzduší: II. čtvrtletí</v>
      </c>
      <c r="C21" s="41">
        <v>20</v>
      </c>
      <c r="E21" s="43" t="str">
        <f>'5.9'!A1</f>
        <v>5.9 Spotřeba zemního plynu a teplota ovzduší: II. čtvrtletí</v>
      </c>
    </row>
    <row r="22" spans="1:5" ht="14">
      <c r="A22" s="337" t="str">
        <f t="shared" si="0"/>
        <v>5.10</v>
      </c>
      <c r="B22" s="338" t="str">
        <f t="shared" si="1"/>
        <v>Spotřeba zemního plynu podle plynárenských soustav v průběhu roku</v>
      </c>
      <c r="C22" s="41">
        <v>21</v>
      </c>
      <c r="E22" s="43" t="str">
        <f>'5.10'!A1</f>
        <v>5.10 Spotřeba zemního plynu podle plynárenských soustav v průběhu roku</v>
      </c>
    </row>
    <row r="23" spans="1:5" ht="14">
      <c r="A23" s="337" t="str">
        <f t="shared" si="0"/>
        <v>6</v>
      </c>
      <c r="B23" s="338" t="str">
        <f t="shared" si="1"/>
        <v>SPOTŘEBA ZEMNÍHO PLYNU PODLE KRAJŮ</v>
      </c>
      <c r="C23" s="41">
        <v>22</v>
      </c>
      <c r="E23" s="42" t="str">
        <f>'6.1'!A1</f>
        <v>6 SPOTŘEBA ZEMNÍHO PLYNU PODLE KRAJŮ</v>
      </c>
    </row>
    <row r="24" spans="1:5" ht="14">
      <c r="A24" s="337" t="str">
        <f t="shared" si="0"/>
        <v>6.1</v>
      </c>
      <c r="B24" s="338" t="str">
        <f t="shared" si="1"/>
        <v>Spotřeba zemního plynu: Jihočeský a Jihomoravský kraj</v>
      </c>
      <c r="C24" s="41">
        <v>22</v>
      </c>
      <c r="E24" s="43" t="str">
        <f>'6.1'!A2</f>
        <v>6.1 Spotřeba zemního plynu: Jihočeský a Jihomoravský kraj</v>
      </c>
    </row>
    <row r="25" spans="1:5" ht="14">
      <c r="A25" s="337" t="str">
        <f t="shared" si="0"/>
        <v>6.2</v>
      </c>
      <c r="B25" s="338" t="str">
        <f t="shared" si="1"/>
        <v>Spotřeba zemního plynu: Karlovarský a Královéhradecký kraj</v>
      </c>
      <c r="C25" s="41">
        <v>23</v>
      </c>
      <c r="E25" s="43" t="str">
        <f>'6.2'!A1</f>
        <v>6.2 Spotřeba zemního plynu: Karlovarský a Královéhradecký kraj</v>
      </c>
    </row>
    <row r="26" spans="1:5" ht="14">
      <c r="A26" s="337" t="str">
        <f t="shared" si="0"/>
        <v>6.3</v>
      </c>
      <c r="B26" s="338" t="str">
        <f t="shared" si="1"/>
        <v>Spotřeba zemního plynu: Liberecký a Moravskoslezský kraj</v>
      </c>
      <c r="C26" s="41">
        <v>24</v>
      </c>
      <c r="E26" s="43" t="str">
        <f>'6.3'!A1</f>
        <v>6.3 Spotřeba zemního plynu: Liberecký a Moravskoslezský kraj</v>
      </c>
    </row>
    <row r="27" spans="1:5" ht="14">
      <c r="A27" s="337" t="str">
        <f t="shared" si="0"/>
        <v>6.4</v>
      </c>
      <c r="B27" s="338" t="str">
        <f t="shared" si="1"/>
        <v>Spotřeba zemního plynu: Olomoucký a Pardubický kraj</v>
      </c>
      <c r="C27" s="41">
        <v>25</v>
      </c>
      <c r="E27" s="43" t="str">
        <f>'6.4'!A1</f>
        <v>6.4 Spotřeba zemního plynu: Olomoucký a Pardubický kraj</v>
      </c>
    </row>
    <row r="28" spans="1:5" ht="14">
      <c r="A28" s="337" t="str">
        <f t="shared" si="0"/>
        <v>6.5</v>
      </c>
      <c r="B28" s="338" t="str">
        <f t="shared" si="1"/>
        <v>Spotřeba zemního plynu: Plzeňský kraj a Hlavní město Praha</v>
      </c>
      <c r="C28" s="41">
        <v>26</v>
      </c>
      <c r="E28" s="43" t="str">
        <f>'6.5'!A1</f>
        <v>6.5 Spotřeba zemního plynu: Plzeňský kraj a Hlavní město Praha</v>
      </c>
    </row>
    <row r="29" spans="1:5" ht="14">
      <c r="A29" s="337" t="str">
        <f t="shared" si="0"/>
        <v>6.6</v>
      </c>
      <c r="B29" s="338" t="str">
        <f t="shared" si="1"/>
        <v>Spotřeba zemního plynu: Středočeský a Ústecký kraj</v>
      </c>
      <c r="C29" s="41">
        <v>27</v>
      </c>
      <c r="E29" s="43" t="str">
        <f>'6.6'!A1</f>
        <v>6.6 Spotřeba zemního plynu: Středočeský a Ústecký kraj</v>
      </c>
    </row>
    <row r="30" spans="1:5" ht="14">
      <c r="A30" s="337" t="str">
        <f t="shared" si="0"/>
        <v>6.7</v>
      </c>
      <c r="B30" s="338" t="str">
        <f t="shared" si="1"/>
        <v>Spotřeba zemního plynu: Kraj Vysočina a Zlínský kraj</v>
      </c>
      <c r="C30" s="41">
        <v>28</v>
      </c>
      <c r="E30" s="43" t="str">
        <f>'6.7'!A1</f>
        <v>6.7 Spotřeba zemního plynu: Kraj Vysočina a Zlínský kraj</v>
      </c>
    </row>
    <row r="31" spans="1:5" ht="14">
      <c r="A31" s="337" t="str">
        <f t="shared" si="0"/>
        <v>6.8</v>
      </c>
      <c r="B31" s="338" t="str">
        <f t="shared" si="1"/>
        <v>Spotřeba zemního plynu a teplota ovzduší podle krajů: duben</v>
      </c>
      <c r="C31" s="41">
        <v>29</v>
      </c>
      <c r="E31" s="43" t="str">
        <f>'6.8'!A1</f>
        <v>6.8 Spotřeba zemního plynu a teplota ovzduší podle krajů: duben</v>
      </c>
    </row>
    <row r="32" spans="1:5" ht="14">
      <c r="A32" s="337" t="str">
        <f t="shared" si="0"/>
        <v>6.9</v>
      </c>
      <c r="B32" s="338" t="str">
        <f t="shared" si="1"/>
        <v>Spotřeba zemního plynu a teplota ovzduší podle krajů: květen</v>
      </c>
      <c r="C32" s="41">
        <v>30</v>
      </c>
      <c r="E32" s="43" t="str">
        <f>'6.9'!A1</f>
        <v>6.9 Spotřeba zemního plynu a teplota ovzduší podle krajů: květen</v>
      </c>
    </row>
    <row r="33" spans="1:5" ht="14">
      <c r="A33" s="337" t="str">
        <f t="shared" si="0"/>
        <v>6.10</v>
      </c>
      <c r="B33" s="338" t="str">
        <f t="shared" si="1"/>
        <v>Spotřeba zemního plynu a teplota ovzduší podle krajů: červen</v>
      </c>
      <c r="C33" s="41">
        <v>31</v>
      </c>
      <c r="E33" s="43" t="str">
        <f>'6.10'!A1</f>
        <v>6.10 Spotřeba zemního plynu a teplota ovzduší podle krajů: červen</v>
      </c>
    </row>
    <row r="34" spans="1:5" ht="14">
      <c r="A34" s="337" t="str">
        <f t="shared" si="0"/>
        <v>6.11</v>
      </c>
      <c r="B34" s="338" t="str">
        <f t="shared" si="1"/>
        <v>Spotřeba zemního plynu a teplota ovzduší podle krajů: II. čtvrtletí</v>
      </c>
      <c r="C34" s="41">
        <v>32</v>
      </c>
      <c r="E34" s="43" t="str">
        <f>'6.11'!A1</f>
        <v>6.11 Spotřeba zemního plynu a teplota ovzduší podle krajů: II. čtvrtletí</v>
      </c>
    </row>
    <row r="35" spans="1:5" ht="14">
      <c r="A35" s="337" t="str">
        <f t="shared" si="0"/>
        <v>6.12</v>
      </c>
      <c r="B35" s="338" t="str">
        <f t="shared" si="1"/>
        <v>Spotřeba zemního plynu podle krajů v ČR v průběhu roku</v>
      </c>
      <c r="C35" s="41">
        <v>33</v>
      </c>
      <c r="E35" s="43" t="str">
        <f>'6.12'!A1</f>
        <v>6.12 Spotřeba zemního plynu podle krajů v ČR v průběhu roku</v>
      </c>
    </row>
    <row r="36" spans="1:5" ht="14">
      <c r="A36" s="337" t="str">
        <f t="shared" si="0"/>
        <v>7</v>
      </c>
      <c r="B36" s="338" t="str">
        <f t="shared" si="1"/>
        <v>MAPA PLYNÁRENSKÉ SOUSTAVY ČR</v>
      </c>
      <c r="C36" s="41">
        <v>35</v>
      </c>
      <c r="E36" s="42" t="str">
        <f>'7'!A1</f>
        <v>7 MAPA PLYNÁRENSKÉ SOUSTAVY ČR</v>
      </c>
    </row>
    <row r="37" spans="1:5" ht="12" customHeight="1">
      <c r="B37" s="45"/>
    </row>
    <row r="38" spans="1:5" ht="12" customHeight="1">
      <c r="B38" s="45"/>
    </row>
    <row r="39" spans="1:5" ht="12" customHeight="1">
      <c r="B39" s="45"/>
    </row>
    <row r="40" spans="1:5" ht="12" customHeight="1">
      <c r="B40" s="45"/>
    </row>
    <row r="41" spans="1:5" ht="12" customHeight="1"/>
    <row r="42" spans="1:5" ht="12" customHeight="1"/>
    <row r="43" spans="1:5" ht="12" customHeight="1"/>
    <row r="44" spans="1:5" ht="12" customHeight="1"/>
    <row r="45" spans="1:5" ht="12" customHeight="1"/>
    <row r="46" spans="1:5" ht="12" customHeight="1"/>
    <row r="47" spans="1:5" ht="12" customHeight="1"/>
  </sheetData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2"/>
  <dimension ref="A1:O42"/>
  <sheetViews>
    <sheetView showGridLines="0" zoomScaleNormal="100" zoomScaleSheetLayoutView="100" workbookViewId="0">
      <selection activeCell="C1" sqref="C1"/>
    </sheetView>
  </sheetViews>
  <sheetFormatPr defaultRowHeight="10"/>
  <cols>
    <col min="1" max="1" width="9.7265625" style="4" customWidth="1"/>
    <col min="2" max="10" width="8.81640625" style="4" customWidth="1"/>
    <col min="11" max="11" width="9" style="4" customWidth="1"/>
    <col min="12" max="12" width="9.26953125" style="4" bestFit="1" customWidth="1"/>
    <col min="13" max="13" width="11.453125" style="4" bestFit="1" customWidth="1"/>
    <col min="14" max="252" width="9.1796875" style="4"/>
    <col min="253" max="265" width="10.7265625" style="4" customWidth="1"/>
    <col min="266" max="508" width="9.1796875" style="4"/>
    <col min="509" max="521" width="10.7265625" style="4" customWidth="1"/>
    <col min="522" max="764" width="9.1796875" style="4"/>
    <col min="765" max="777" width="10.7265625" style="4" customWidth="1"/>
    <col min="778" max="1020" width="9.1796875" style="4"/>
    <col min="1021" max="1033" width="10.7265625" style="4" customWidth="1"/>
    <col min="1034" max="1276" width="9.1796875" style="4"/>
    <col min="1277" max="1289" width="10.7265625" style="4" customWidth="1"/>
    <col min="1290" max="1532" width="9.1796875" style="4"/>
    <col min="1533" max="1545" width="10.7265625" style="4" customWidth="1"/>
    <col min="1546" max="1788" width="9.1796875" style="4"/>
    <col min="1789" max="1801" width="10.7265625" style="4" customWidth="1"/>
    <col min="1802" max="2044" width="9.1796875" style="4"/>
    <col min="2045" max="2057" width="10.7265625" style="4" customWidth="1"/>
    <col min="2058" max="2300" width="9.1796875" style="4"/>
    <col min="2301" max="2313" width="10.7265625" style="4" customWidth="1"/>
    <col min="2314" max="2556" width="9.1796875" style="4"/>
    <col min="2557" max="2569" width="10.7265625" style="4" customWidth="1"/>
    <col min="2570" max="2812" width="9.1796875" style="4"/>
    <col min="2813" max="2825" width="10.7265625" style="4" customWidth="1"/>
    <col min="2826" max="3068" width="9.1796875" style="4"/>
    <col min="3069" max="3081" width="10.7265625" style="4" customWidth="1"/>
    <col min="3082" max="3324" width="9.1796875" style="4"/>
    <col min="3325" max="3337" width="10.7265625" style="4" customWidth="1"/>
    <col min="3338" max="3580" width="9.1796875" style="4"/>
    <col min="3581" max="3593" width="10.7265625" style="4" customWidth="1"/>
    <col min="3594" max="3836" width="9.1796875" style="4"/>
    <col min="3837" max="3849" width="10.7265625" style="4" customWidth="1"/>
    <col min="3850" max="4092" width="9.1796875" style="4"/>
    <col min="4093" max="4105" width="10.7265625" style="4" customWidth="1"/>
    <col min="4106" max="4348" width="9.1796875" style="4"/>
    <col min="4349" max="4361" width="10.7265625" style="4" customWidth="1"/>
    <col min="4362" max="4604" width="9.1796875" style="4"/>
    <col min="4605" max="4617" width="10.7265625" style="4" customWidth="1"/>
    <col min="4618" max="4860" width="9.1796875" style="4"/>
    <col min="4861" max="4873" width="10.7265625" style="4" customWidth="1"/>
    <col min="4874" max="5116" width="9.1796875" style="4"/>
    <col min="5117" max="5129" width="10.7265625" style="4" customWidth="1"/>
    <col min="5130" max="5372" width="9.1796875" style="4"/>
    <col min="5373" max="5385" width="10.7265625" style="4" customWidth="1"/>
    <col min="5386" max="5628" width="9.1796875" style="4"/>
    <col min="5629" max="5641" width="10.7265625" style="4" customWidth="1"/>
    <col min="5642" max="5884" width="9.1796875" style="4"/>
    <col min="5885" max="5897" width="10.7265625" style="4" customWidth="1"/>
    <col min="5898" max="6140" width="9.1796875" style="4"/>
    <col min="6141" max="6153" width="10.7265625" style="4" customWidth="1"/>
    <col min="6154" max="6396" width="9.1796875" style="4"/>
    <col min="6397" max="6409" width="10.7265625" style="4" customWidth="1"/>
    <col min="6410" max="6652" width="9.1796875" style="4"/>
    <col min="6653" max="6665" width="10.7265625" style="4" customWidth="1"/>
    <col min="6666" max="6908" width="9.1796875" style="4"/>
    <col min="6909" max="6921" width="10.7265625" style="4" customWidth="1"/>
    <col min="6922" max="7164" width="9.1796875" style="4"/>
    <col min="7165" max="7177" width="10.7265625" style="4" customWidth="1"/>
    <col min="7178" max="7420" width="9.1796875" style="4"/>
    <col min="7421" max="7433" width="10.7265625" style="4" customWidth="1"/>
    <col min="7434" max="7676" width="9.1796875" style="4"/>
    <col min="7677" max="7689" width="10.7265625" style="4" customWidth="1"/>
    <col min="7690" max="7932" width="9.1796875" style="4"/>
    <col min="7933" max="7945" width="10.7265625" style="4" customWidth="1"/>
    <col min="7946" max="8188" width="9.1796875" style="4"/>
    <col min="8189" max="8201" width="10.7265625" style="4" customWidth="1"/>
    <col min="8202" max="8444" width="9.1796875" style="4"/>
    <col min="8445" max="8457" width="10.7265625" style="4" customWidth="1"/>
    <col min="8458" max="8700" width="9.1796875" style="4"/>
    <col min="8701" max="8713" width="10.7265625" style="4" customWidth="1"/>
    <col min="8714" max="8956" width="9.1796875" style="4"/>
    <col min="8957" max="8969" width="10.7265625" style="4" customWidth="1"/>
    <col min="8970" max="9212" width="9.1796875" style="4"/>
    <col min="9213" max="9225" width="10.7265625" style="4" customWidth="1"/>
    <col min="9226" max="9468" width="9.1796875" style="4"/>
    <col min="9469" max="9481" width="10.7265625" style="4" customWidth="1"/>
    <col min="9482" max="9724" width="9.1796875" style="4"/>
    <col min="9725" max="9737" width="10.7265625" style="4" customWidth="1"/>
    <col min="9738" max="9980" width="9.1796875" style="4"/>
    <col min="9981" max="9993" width="10.7265625" style="4" customWidth="1"/>
    <col min="9994" max="10236" width="9.1796875" style="4"/>
    <col min="10237" max="10249" width="10.7265625" style="4" customWidth="1"/>
    <col min="10250" max="10492" width="9.1796875" style="4"/>
    <col min="10493" max="10505" width="10.7265625" style="4" customWidth="1"/>
    <col min="10506" max="10748" width="9.1796875" style="4"/>
    <col min="10749" max="10761" width="10.7265625" style="4" customWidth="1"/>
    <col min="10762" max="11004" width="9.1796875" style="4"/>
    <col min="11005" max="11017" width="10.7265625" style="4" customWidth="1"/>
    <col min="11018" max="11260" width="9.1796875" style="4"/>
    <col min="11261" max="11273" width="10.7265625" style="4" customWidth="1"/>
    <col min="11274" max="11516" width="9.1796875" style="4"/>
    <col min="11517" max="11529" width="10.7265625" style="4" customWidth="1"/>
    <col min="11530" max="11772" width="9.1796875" style="4"/>
    <col min="11773" max="11785" width="10.7265625" style="4" customWidth="1"/>
    <col min="11786" max="12028" width="9.1796875" style="4"/>
    <col min="12029" max="12041" width="10.7265625" style="4" customWidth="1"/>
    <col min="12042" max="12284" width="9.1796875" style="4"/>
    <col min="12285" max="12297" width="10.7265625" style="4" customWidth="1"/>
    <col min="12298" max="12540" width="9.1796875" style="4"/>
    <col min="12541" max="12553" width="10.7265625" style="4" customWidth="1"/>
    <col min="12554" max="12796" width="9.1796875" style="4"/>
    <col min="12797" max="12809" width="10.7265625" style="4" customWidth="1"/>
    <col min="12810" max="13052" width="9.1796875" style="4"/>
    <col min="13053" max="13065" width="10.7265625" style="4" customWidth="1"/>
    <col min="13066" max="13308" width="9.1796875" style="4"/>
    <col min="13309" max="13321" width="10.7265625" style="4" customWidth="1"/>
    <col min="13322" max="13564" width="9.1796875" style="4"/>
    <col min="13565" max="13577" width="10.7265625" style="4" customWidth="1"/>
    <col min="13578" max="13820" width="9.1796875" style="4"/>
    <col min="13821" max="13833" width="10.7265625" style="4" customWidth="1"/>
    <col min="13834" max="14076" width="9.1796875" style="4"/>
    <col min="14077" max="14089" width="10.7265625" style="4" customWidth="1"/>
    <col min="14090" max="14332" width="9.1796875" style="4"/>
    <col min="14333" max="14345" width="10.7265625" style="4" customWidth="1"/>
    <col min="14346" max="14588" width="9.1796875" style="4"/>
    <col min="14589" max="14601" width="10.7265625" style="4" customWidth="1"/>
    <col min="14602" max="14844" width="9.1796875" style="4"/>
    <col min="14845" max="14857" width="10.7265625" style="4" customWidth="1"/>
    <col min="14858" max="15100" width="9.1796875" style="4"/>
    <col min="15101" max="15113" width="10.7265625" style="4" customWidth="1"/>
    <col min="15114" max="15356" width="9.1796875" style="4"/>
    <col min="15357" max="15369" width="10.7265625" style="4" customWidth="1"/>
    <col min="15370" max="15612" width="9.1796875" style="4"/>
    <col min="15613" max="15625" width="10.7265625" style="4" customWidth="1"/>
    <col min="15626" max="15868" width="9.1796875" style="4"/>
    <col min="15869" max="15881" width="10.7265625" style="4" customWidth="1"/>
    <col min="15882" max="16124" width="9.1796875" style="4"/>
    <col min="16125" max="16137" width="10.7265625" style="4" customWidth="1"/>
    <col min="16138" max="16384" width="9.1796875" style="4"/>
  </cols>
  <sheetData>
    <row r="1" spans="1:15" ht="18">
      <c r="A1" s="435" t="s">
        <v>285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</row>
    <row r="2" spans="1:15" ht="6" customHeight="1">
      <c r="A2" s="508"/>
      <c r="B2" s="509"/>
      <c r="C2" s="509"/>
      <c r="D2" s="509"/>
      <c r="E2" s="509"/>
      <c r="F2" s="509"/>
      <c r="G2" s="509"/>
      <c r="H2" s="509"/>
      <c r="I2" s="509"/>
      <c r="J2" s="188"/>
      <c r="K2" s="187"/>
    </row>
    <row r="3" spans="1:15" ht="20.149999999999999" customHeight="1">
      <c r="A3" s="303">
        <f>'3.1'!A4</f>
        <v>2026</v>
      </c>
      <c r="B3" s="441" t="s">
        <v>261</v>
      </c>
      <c r="C3" s="444"/>
      <c r="D3" s="444"/>
      <c r="E3" s="444"/>
      <c r="F3" s="443"/>
      <c r="G3" s="441" t="s">
        <v>262</v>
      </c>
      <c r="H3" s="444"/>
      <c r="I3" s="444"/>
      <c r="J3" s="444"/>
      <c r="K3" s="444"/>
    </row>
    <row r="4" spans="1:15" ht="67.5" customHeight="1">
      <c r="A4" s="304"/>
      <c r="B4" s="305" t="s">
        <v>325</v>
      </c>
      <c r="C4" s="213" t="s">
        <v>85</v>
      </c>
      <c r="D4" s="213" t="s">
        <v>310</v>
      </c>
      <c r="E4" s="213" t="s">
        <v>326</v>
      </c>
      <c r="F4" s="306" t="s">
        <v>80</v>
      </c>
      <c r="G4" s="305" t="s">
        <v>325</v>
      </c>
      <c r="H4" s="213" t="s">
        <v>85</v>
      </c>
      <c r="I4" s="213" t="s">
        <v>310</v>
      </c>
      <c r="J4" s="213" t="s">
        <v>326</v>
      </c>
      <c r="K4" s="213" t="s">
        <v>80</v>
      </c>
    </row>
    <row r="5" spans="1:15" ht="18" customHeight="1">
      <c r="A5" s="157" t="s">
        <v>156</v>
      </c>
      <c r="B5" s="219">
        <v>142595.45382869602</v>
      </c>
      <c r="C5" s="214">
        <v>952749.04792148492</v>
      </c>
      <c r="D5" s="215">
        <v>47120.179000000004</v>
      </c>
      <c r="E5" s="215">
        <v>90239.465120000023</v>
      </c>
      <c r="F5" s="221">
        <v>1232704.145870181</v>
      </c>
      <c r="G5" s="301">
        <v>1562865.4512760551</v>
      </c>
      <c r="H5" s="215">
        <v>10428303.006039999</v>
      </c>
      <c r="I5" s="215">
        <v>516256.15145299997</v>
      </c>
      <c r="J5" s="215">
        <v>990177.60400599998</v>
      </c>
      <c r="K5" s="215">
        <v>13497602.212775053</v>
      </c>
      <c r="L5" s="48"/>
      <c r="M5" s="49"/>
      <c r="N5" s="49"/>
      <c r="O5" s="49"/>
    </row>
    <row r="6" spans="1:15" ht="18" customHeight="1">
      <c r="A6" s="157" t="s">
        <v>157</v>
      </c>
      <c r="B6" s="219">
        <v>101603.120882182</v>
      </c>
      <c r="C6" s="215">
        <v>726166.03915621003</v>
      </c>
      <c r="D6" s="215">
        <v>35299.401001000006</v>
      </c>
      <c r="E6" s="215">
        <v>61474.800102000008</v>
      </c>
      <c r="F6" s="221">
        <v>924543.36114139203</v>
      </c>
      <c r="G6" s="301">
        <v>1109550.0925357959</v>
      </c>
      <c r="H6" s="215">
        <v>7920492.7399499994</v>
      </c>
      <c r="I6" s="215">
        <v>385460.114978</v>
      </c>
      <c r="J6" s="215">
        <v>673513.9042059998</v>
      </c>
      <c r="K6" s="215">
        <v>10089016.851669796</v>
      </c>
      <c r="L6" s="50"/>
      <c r="M6" s="49"/>
      <c r="N6" s="49"/>
      <c r="O6" s="49"/>
    </row>
    <row r="7" spans="1:15" ht="18" customHeight="1">
      <c r="A7" s="160" t="s">
        <v>158</v>
      </c>
      <c r="B7" s="220">
        <v>80757.576079054998</v>
      </c>
      <c r="C7" s="218">
        <v>579563.70244198304</v>
      </c>
      <c r="D7" s="218">
        <v>29728.924000999996</v>
      </c>
      <c r="E7" s="218">
        <v>30968.199980000001</v>
      </c>
      <c r="F7" s="222">
        <v>721018.40250203805</v>
      </c>
      <c r="G7" s="302">
        <v>887947.86825004301</v>
      </c>
      <c r="H7" s="218">
        <v>6360197.7127899993</v>
      </c>
      <c r="I7" s="218">
        <v>325965.29821600002</v>
      </c>
      <c r="J7" s="218">
        <v>340446.7777090001</v>
      </c>
      <c r="K7" s="218">
        <v>7914557.6569650425</v>
      </c>
      <c r="L7" s="51"/>
      <c r="M7" s="49"/>
      <c r="N7" s="49"/>
      <c r="O7" s="49"/>
    </row>
    <row r="8" spans="1:15" ht="18" customHeight="1">
      <c r="A8" s="157" t="s">
        <v>159</v>
      </c>
      <c r="B8" s="219">
        <v>56788.830552171006</v>
      </c>
      <c r="C8" s="215">
        <v>447210.92359240801</v>
      </c>
      <c r="D8" s="215">
        <v>22192.582998999998</v>
      </c>
      <c r="E8" s="215">
        <v>25883.778890999998</v>
      </c>
      <c r="F8" s="221">
        <v>552076.116034579</v>
      </c>
      <c r="G8" s="301">
        <v>624903.28911999997</v>
      </c>
      <c r="H8" s="215">
        <v>4914500.9699600004</v>
      </c>
      <c r="I8" s="215">
        <v>244584.49232300001</v>
      </c>
      <c r="J8" s="215">
        <v>284630.47162899998</v>
      </c>
      <c r="K8" s="215">
        <v>6068619.2230320005</v>
      </c>
      <c r="L8" s="50"/>
      <c r="M8" s="49"/>
      <c r="N8" s="49"/>
      <c r="O8" s="49"/>
    </row>
    <row r="9" spans="1:15" ht="18" customHeight="1">
      <c r="A9" s="157" t="s">
        <v>160</v>
      </c>
      <c r="B9" s="219">
        <v>29210.5</v>
      </c>
      <c r="C9" s="215">
        <v>296699.376585035</v>
      </c>
      <c r="D9" s="215">
        <v>13342.378001000001</v>
      </c>
      <c r="E9" s="215">
        <v>24011.811218999999</v>
      </c>
      <c r="F9" s="221">
        <v>363264.065805035</v>
      </c>
      <c r="G9" s="301">
        <v>321477.78986999299</v>
      </c>
      <c r="H9" s="215">
        <v>3261225.8858499997</v>
      </c>
      <c r="I9" s="215">
        <v>146566.53531099999</v>
      </c>
      <c r="J9" s="215">
        <v>263139.95851999999</v>
      </c>
      <c r="K9" s="215">
        <v>3992410.1695509925</v>
      </c>
      <c r="L9" s="50"/>
      <c r="M9" s="49"/>
      <c r="N9" s="49"/>
      <c r="O9" s="49"/>
    </row>
    <row r="10" spans="1:15" ht="18" customHeight="1">
      <c r="A10" s="160" t="s">
        <v>161</v>
      </c>
      <c r="B10" s="220">
        <v>18399.385000000002</v>
      </c>
      <c r="C10" s="218">
        <v>241204.96924994298</v>
      </c>
      <c r="D10" s="218">
        <v>10409.617</v>
      </c>
      <c r="E10" s="218">
        <v>42774.079900000004</v>
      </c>
      <c r="F10" s="222">
        <v>312788.05114994303</v>
      </c>
      <c r="G10" s="302">
        <v>203062.15553100599</v>
      </c>
      <c r="H10" s="218">
        <v>2661459.98404</v>
      </c>
      <c r="I10" s="218">
        <v>115046.44697999999</v>
      </c>
      <c r="J10" s="218">
        <v>473471.96527500002</v>
      </c>
      <c r="K10" s="218">
        <v>3453040.5518260058</v>
      </c>
      <c r="L10" s="50"/>
      <c r="M10" s="49"/>
      <c r="N10" s="49"/>
      <c r="O10" s="49"/>
    </row>
    <row r="11" spans="1:15" ht="18" customHeight="1">
      <c r="A11" s="157" t="s">
        <v>162</v>
      </c>
      <c r="B11" s="219"/>
      <c r="C11" s="215"/>
      <c r="D11" s="215"/>
      <c r="E11" s="215"/>
      <c r="F11" s="221"/>
      <c r="G11" s="301"/>
      <c r="H11" s="215"/>
      <c r="I11" s="215"/>
      <c r="J11" s="215"/>
      <c r="K11" s="215"/>
      <c r="L11" s="50"/>
      <c r="M11" s="49"/>
      <c r="N11" s="49"/>
      <c r="O11" s="49"/>
    </row>
    <row r="12" spans="1:15" ht="18" customHeight="1">
      <c r="A12" s="157" t="s">
        <v>163</v>
      </c>
      <c r="B12" s="219"/>
      <c r="C12" s="215"/>
      <c r="D12" s="215"/>
      <c r="E12" s="215"/>
      <c r="F12" s="221"/>
      <c r="G12" s="301"/>
      <c r="H12" s="215"/>
      <c r="I12" s="215"/>
      <c r="J12" s="215"/>
      <c r="K12" s="215"/>
      <c r="L12" s="50"/>
      <c r="M12" s="49"/>
      <c r="N12" s="49"/>
      <c r="O12" s="49"/>
    </row>
    <row r="13" spans="1:15" ht="18" customHeight="1">
      <c r="A13" s="160" t="s">
        <v>164</v>
      </c>
      <c r="B13" s="220"/>
      <c r="C13" s="218"/>
      <c r="D13" s="218"/>
      <c r="E13" s="218"/>
      <c r="F13" s="222"/>
      <c r="G13" s="302"/>
      <c r="H13" s="218"/>
      <c r="I13" s="218"/>
      <c r="J13" s="218"/>
      <c r="K13" s="218"/>
      <c r="L13" s="50"/>
      <c r="M13" s="49"/>
      <c r="N13" s="49"/>
      <c r="O13" s="49"/>
    </row>
    <row r="14" spans="1:15" ht="18" customHeight="1">
      <c r="A14" s="157" t="s">
        <v>165</v>
      </c>
      <c r="B14" s="219"/>
      <c r="C14" s="215"/>
      <c r="D14" s="215"/>
      <c r="E14" s="215"/>
      <c r="F14" s="221"/>
      <c r="G14" s="301"/>
      <c r="H14" s="215"/>
      <c r="I14" s="215"/>
      <c r="J14" s="215"/>
      <c r="K14" s="215"/>
      <c r="L14" s="50"/>
      <c r="M14" s="49"/>
      <c r="N14" s="49"/>
      <c r="O14" s="49"/>
    </row>
    <row r="15" spans="1:15" ht="18" customHeight="1">
      <c r="A15" s="157" t="s">
        <v>166</v>
      </c>
      <c r="B15" s="219"/>
      <c r="C15" s="215"/>
      <c r="D15" s="215"/>
      <c r="E15" s="215"/>
      <c r="F15" s="221"/>
      <c r="G15" s="301"/>
      <c r="H15" s="215"/>
      <c r="I15" s="215"/>
      <c r="J15" s="215"/>
      <c r="K15" s="215"/>
      <c r="L15" s="50"/>
      <c r="M15" s="49"/>
      <c r="N15" s="49"/>
      <c r="O15" s="49"/>
    </row>
    <row r="16" spans="1:15" ht="18" customHeight="1">
      <c r="A16" s="160" t="s">
        <v>167</v>
      </c>
      <c r="B16" s="220"/>
      <c r="C16" s="218"/>
      <c r="D16" s="218"/>
      <c r="E16" s="218"/>
      <c r="F16" s="222"/>
      <c r="G16" s="302"/>
      <c r="H16" s="218"/>
      <c r="I16" s="218"/>
      <c r="J16" s="218"/>
      <c r="K16" s="218"/>
      <c r="L16" s="50"/>
      <c r="M16" s="49"/>
      <c r="N16" s="49"/>
      <c r="O16" s="49"/>
    </row>
    <row r="17" spans="1:11" ht="18" customHeight="1">
      <c r="A17" s="157" t="s">
        <v>47</v>
      </c>
      <c r="B17" s="219">
        <f>SUM(B5:B7)</f>
        <v>324956.15078993305</v>
      </c>
      <c r="C17" s="214">
        <f>SUM(C5:C7)</f>
        <v>2258478.7895196779</v>
      </c>
      <c r="D17" s="214">
        <f t="shared" ref="D17:J17" si="0">SUM(D5:D7)</f>
        <v>112148.504002</v>
      </c>
      <c r="E17" s="214">
        <f t="shared" si="0"/>
        <v>182682.46520200002</v>
      </c>
      <c r="F17" s="223">
        <f t="shared" si="0"/>
        <v>2878265.9095136109</v>
      </c>
      <c r="G17" s="219">
        <f t="shared" si="0"/>
        <v>3560363.4120618943</v>
      </c>
      <c r="H17" s="214">
        <f t="shared" si="0"/>
        <v>24708993.458779998</v>
      </c>
      <c r="I17" s="214">
        <f t="shared" si="0"/>
        <v>1227681.5646470001</v>
      </c>
      <c r="J17" s="214">
        <f t="shared" si="0"/>
        <v>2004138.2859209997</v>
      </c>
      <c r="K17" s="214">
        <f>SUM(K5:K7)</f>
        <v>31501176.721409891</v>
      </c>
    </row>
    <row r="18" spans="1:11" ht="18" customHeight="1">
      <c r="A18" s="157" t="s">
        <v>55</v>
      </c>
      <c r="B18" s="219">
        <f>SUM(B8:B10)</f>
        <v>104398.71555217102</v>
      </c>
      <c r="C18" s="214">
        <f>SUM(C8:C10)</f>
        <v>985115.26942738611</v>
      </c>
      <c r="D18" s="214">
        <f t="shared" ref="D18:J18" si="1">SUM(D8:D10)</f>
        <v>45944.577999999994</v>
      </c>
      <c r="E18" s="214">
        <f t="shared" si="1"/>
        <v>92669.670010000002</v>
      </c>
      <c r="F18" s="223">
        <f t="shared" si="1"/>
        <v>1228128.2329895571</v>
      </c>
      <c r="G18" s="219">
        <f t="shared" si="1"/>
        <v>1149443.234520999</v>
      </c>
      <c r="H18" s="214">
        <f t="shared" si="1"/>
        <v>10837186.839849999</v>
      </c>
      <c r="I18" s="214">
        <f t="shared" si="1"/>
        <v>506197.47461400001</v>
      </c>
      <c r="J18" s="214">
        <f t="shared" si="1"/>
        <v>1021242.395424</v>
      </c>
      <c r="K18" s="214">
        <f>SUM(K8:K10)</f>
        <v>13514069.944409</v>
      </c>
    </row>
    <row r="19" spans="1:11" ht="18" customHeight="1">
      <c r="A19" s="157" t="s">
        <v>62</v>
      </c>
      <c r="B19" s="378">
        <f>SUM(B11:B13)</f>
        <v>0</v>
      </c>
      <c r="C19" s="379">
        <f>SUM(C11:C13)</f>
        <v>0</v>
      </c>
      <c r="D19" s="379">
        <f t="shared" ref="D19:J19" si="2">SUM(D11:D13)</f>
        <v>0</v>
      </c>
      <c r="E19" s="379">
        <f t="shared" si="2"/>
        <v>0</v>
      </c>
      <c r="F19" s="380">
        <f t="shared" si="2"/>
        <v>0</v>
      </c>
      <c r="G19" s="378">
        <f t="shared" si="2"/>
        <v>0</v>
      </c>
      <c r="H19" s="379">
        <f t="shared" si="2"/>
        <v>0</v>
      </c>
      <c r="I19" s="379">
        <f t="shared" si="2"/>
        <v>0</v>
      </c>
      <c r="J19" s="379">
        <f t="shared" si="2"/>
        <v>0</v>
      </c>
      <c r="K19" s="379">
        <f>SUM(K11:K13)</f>
        <v>0</v>
      </c>
    </row>
    <row r="20" spans="1:11" ht="18" customHeight="1">
      <c r="A20" s="160" t="s">
        <v>56</v>
      </c>
      <c r="B20" s="381">
        <f>SUM(B14:B16)</f>
        <v>0</v>
      </c>
      <c r="C20" s="382">
        <f>SUM(C14:C16)</f>
        <v>0</v>
      </c>
      <c r="D20" s="382">
        <f t="shared" ref="D20:J20" si="3">SUM(D14:D16)</f>
        <v>0</v>
      </c>
      <c r="E20" s="382">
        <f t="shared" si="3"/>
        <v>0</v>
      </c>
      <c r="F20" s="383">
        <f t="shared" si="3"/>
        <v>0</v>
      </c>
      <c r="G20" s="381">
        <f t="shared" si="3"/>
        <v>0</v>
      </c>
      <c r="H20" s="382">
        <f t="shared" si="3"/>
        <v>0</v>
      </c>
      <c r="I20" s="382">
        <f t="shared" si="3"/>
        <v>0</v>
      </c>
      <c r="J20" s="382">
        <f t="shared" si="3"/>
        <v>0</v>
      </c>
      <c r="K20" s="382">
        <f>SUM(K14:K16)</f>
        <v>0</v>
      </c>
    </row>
    <row r="21" spans="1:11" ht="18" customHeight="1">
      <c r="A21" s="157" t="s">
        <v>57</v>
      </c>
      <c r="B21" s="219">
        <f>SUM(B5:B10)</f>
        <v>429354.86634210404</v>
      </c>
      <c r="C21" s="214">
        <f>SUM(C5:C10)</f>
        <v>3243594.058947064</v>
      </c>
      <c r="D21" s="214">
        <f t="shared" ref="D21:J21" si="4">SUM(D5:D10)</f>
        <v>158093.08200200001</v>
      </c>
      <c r="E21" s="214">
        <f t="shared" si="4"/>
        <v>275352.13521199999</v>
      </c>
      <c r="F21" s="223">
        <f t="shared" si="4"/>
        <v>4106394.142503168</v>
      </c>
      <c r="G21" s="219">
        <f t="shared" si="4"/>
        <v>4709806.6465828931</v>
      </c>
      <c r="H21" s="214">
        <f t="shared" si="4"/>
        <v>35546180.298629999</v>
      </c>
      <c r="I21" s="214">
        <f t="shared" si="4"/>
        <v>1733879.039261</v>
      </c>
      <c r="J21" s="214">
        <f t="shared" si="4"/>
        <v>3025380.6813449995</v>
      </c>
      <c r="K21" s="214">
        <f>SUM(K5:K10)</f>
        <v>45015246.665818892</v>
      </c>
    </row>
    <row r="22" spans="1:11" ht="18" customHeight="1">
      <c r="A22" s="160" t="s">
        <v>58</v>
      </c>
      <c r="B22" s="381">
        <f>SUM(B11:B16)</f>
        <v>0</v>
      </c>
      <c r="C22" s="382">
        <f>SUM(C11:C16)</f>
        <v>0</v>
      </c>
      <c r="D22" s="382">
        <f t="shared" ref="D22:J22" si="5">SUM(D11:D16)</f>
        <v>0</v>
      </c>
      <c r="E22" s="382">
        <f t="shared" si="5"/>
        <v>0</v>
      </c>
      <c r="F22" s="383">
        <f t="shared" si="5"/>
        <v>0</v>
      </c>
      <c r="G22" s="381">
        <f t="shared" si="5"/>
        <v>0</v>
      </c>
      <c r="H22" s="382">
        <f t="shared" si="5"/>
        <v>0</v>
      </c>
      <c r="I22" s="382">
        <f t="shared" si="5"/>
        <v>0</v>
      </c>
      <c r="J22" s="382">
        <f t="shared" si="5"/>
        <v>0</v>
      </c>
      <c r="K22" s="382">
        <f>SUM(K11:K16)</f>
        <v>0</v>
      </c>
    </row>
    <row r="23" spans="1:11" ht="18" customHeight="1">
      <c r="A23" s="196" t="s">
        <v>168</v>
      </c>
      <c r="B23" s="384">
        <f>SUM(B5:B16)</f>
        <v>429354.86634210404</v>
      </c>
      <c r="C23" s="385">
        <f>SUM(C5:C16)</f>
        <v>3243594.058947064</v>
      </c>
      <c r="D23" s="385">
        <f t="shared" ref="D23:J23" si="6">SUM(D5:D16)</f>
        <v>158093.08200200001</v>
      </c>
      <c r="E23" s="385">
        <f t="shared" si="6"/>
        <v>275352.13521199999</v>
      </c>
      <c r="F23" s="386">
        <f t="shared" si="6"/>
        <v>4106394.142503168</v>
      </c>
      <c r="G23" s="384">
        <f t="shared" si="6"/>
        <v>4709806.6465828931</v>
      </c>
      <c r="H23" s="385">
        <f t="shared" si="6"/>
        <v>35546180.298629999</v>
      </c>
      <c r="I23" s="385">
        <f t="shared" si="6"/>
        <v>1733879.039261</v>
      </c>
      <c r="J23" s="385">
        <f t="shared" si="6"/>
        <v>3025380.6813449995</v>
      </c>
      <c r="K23" s="385">
        <f>SUM(K5:K16)</f>
        <v>45015246.665818892</v>
      </c>
    </row>
    <row r="25" spans="1:11" ht="12" customHeight="1">
      <c r="A25" s="507" t="s">
        <v>263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</row>
    <row r="26" spans="1:11" ht="12" customHeight="1">
      <c r="E26" s="55"/>
      <c r="F26" s="55"/>
      <c r="G26" s="55"/>
      <c r="H26" s="55"/>
    </row>
    <row r="27" spans="1:11" ht="12" customHeight="1">
      <c r="E27" s="55"/>
      <c r="F27" s="55"/>
      <c r="G27" s="55"/>
    </row>
    <row r="28" spans="1:11" ht="12" customHeight="1">
      <c r="E28" s="55"/>
      <c r="F28" s="55"/>
      <c r="G28" s="55"/>
    </row>
    <row r="29" spans="1:11" ht="12" customHeight="1">
      <c r="E29" s="55"/>
      <c r="F29" s="55"/>
      <c r="G29" s="55"/>
    </row>
    <row r="30" spans="1:11" ht="12" customHeight="1">
      <c r="E30" s="55" t="str">
        <f>B4</f>
        <v xml:space="preserve"> PPD</v>
      </c>
      <c r="F30" s="55" t="str">
        <f t="shared" ref="F30:H30" si="7">C4</f>
        <v xml:space="preserve"> GasNet</v>
      </c>
      <c r="G30" s="55" t="str">
        <f t="shared" si="7"/>
        <v xml:space="preserve"> GasD</v>
      </c>
      <c r="H30" s="55" t="str">
        <f t="shared" si="7"/>
        <v xml:space="preserve"> Ostatní spol.</v>
      </c>
    </row>
    <row r="31" spans="1:11" ht="12" customHeight="1">
      <c r="D31" s="4" t="str">
        <f>A17</f>
        <v>I. čtvrtletí</v>
      </c>
      <c r="E31" s="4">
        <f t="shared" ref="E31:H34" si="8">B17</f>
        <v>324956.15078993305</v>
      </c>
      <c r="F31" s="4">
        <f t="shared" si="8"/>
        <v>2258478.7895196779</v>
      </c>
      <c r="G31" s="4">
        <f t="shared" si="8"/>
        <v>112148.504002</v>
      </c>
      <c r="H31" s="4">
        <f t="shared" si="8"/>
        <v>182682.46520200002</v>
      </c>
    </row>
    <row r="32" spans="1:11" ht="12" customHeight="1">
      <c r="D32" s="4" t="str">
        <f t="shared" ref="D32:D34" si="9">A18</f>
        <v>II. čtvrtletí</v>
      </c>
      <c r="E32" s="4">
        <f t="shared" si="8"/>
        <v>104398.71555217102</v>
      </c>
      <c r="F32" s="4">
        <f t="shared" si="8"/>
        <v>985115.26942738611</v>
      </c>
      <c r="G32" s="4">
        <f t="shared" si="8"/>
        <v>45944.577999999994</v>
      </c>
      <c r="H32" s="4">
        <f t="shared" si="8"/>
        <v>92669.670010000002</v>
      </c>
    </row>
    <row r="33" spans="4:8" ht="12" customHeight="1">
      <c r="D33" s="4" t="str">
        <f t="shared" si="9"/>
        <v>III. čtvrtletí</v>
      </c>
      <c r="E33" s="4">
        <f t="shared" si="8"/>
        <v>0</v>
      </c>
      <c r="F33" s="4">
        <f t="shared" si="8"/>
        <v>0</v>
      </c>
      <c r="G33" s="4">
        <f t="shared" si="8"/>
        <v>0</v>
      </c>
      <c r="H33" s="4">
        <f t="shared" si="8"/>
        <v>0</v>
      </c>
    </row>
    <row r="34" spans="4:8" ht="12" customHeight="1">
      <c r="D34" s="4" t="str">
        <f t="shared" si="9"/>
        <v>IV. čtvrtletí</v>
      </c>
      <c r="E34" s="4">
        <f t="shared" si="8"/>
        <v>0</v>
      </c>
      <c r="F34" s="4">
        <f t="shared" si="8"/>
        <v>0</v>
      </c>
      <c r="G34" s="4">
        <f t="shared" si="8"/>
        <v>0</v>
      </c>
      <c r="H34" s="4">
        <f t="shared" si="8"/>
        <v>0</v>
      </c>
    </row>
    <row r="35" spans="4:8" ht="12" customHeight="1">
      <c r="E35" s="55"/>
      <c r="F35" s="55"/>
      <c r="G35" s="55"/>
    </row>
    <row r="36" spans="4:8" ht="12" customHeight="1">
      <c r="E36" s="55"/>
      <c r="F36" s="55"/>
      <c r="G36" s="55"/>
    </row>
    <row r="37" spans="4:8" ht="12" customHeight="1">
      <c r="E37" s="55"/>
      <c r="F37" s="55"/>
      <c r="G37" s="55"/>
    </row>
    <row r="38" spans="4:8" ht="12" customHeight="1"/>
    <row r="39" spans="4:8" ht="12" customHeight="1"/>
    <row r="40" spans="4:8" ht="12" customHeight="1"/>
    <row r="41" spans="4:8" ht="12" customHeight="1"/>
    <row r="42" spans="4:8" ht="12" customHeight="1"/>
  </sheetData>
  <mergeCells count="5">
    <mergeCell ref="A25:K25"/>
    <mergeCell ref="A1:K1"/>
    <mergeCell ref="A2:I2"/>
    <mergeCell ref="B3:F3"/>
    <mergeCell ref="G3:K3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B17:K23" formulaRange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3"/>
  <dimension ref="A1:AM120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39" ht="20">
      <c r="A1" s="47" t="s">
        <v>275</v>
      </c>
    </row>
    <row r="2" spans="1:39" s="91" customFormat="1" ht="18">
      <c r="A2" s="490" t="s">
        <v>286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</row>
    <row r="3" spans="1:39" ht="6" customHeight="1">
      <c r="A3" s="510"/>
      <c r="B3" s="510"/>
      <c r="C3" s="510"/>
      <c r="D3" s="267"/>
      <c r="E3" s="267"/>
      <c r="F3" s="268"/>
      <c r="G3" s="269"/>
      <c r="H3" s="269"/>
      <c r="I3" s="269"/>
    </row>
    <row r="4" spans="1:39" ht="13" customHeight="1">
      <c r="A4" s="482" t="s">
        <v>34</v>
      </c>
      <c r="B4" s="482"/>
      <c r="C4" s="482"/>
      <c r="D4" s="476">
        <f>'3.1'!A4</f>
        <v>2026</v>
      </c>
      <c r="E4" s="320"/>
      <c r="F4" s="309"/>
      <c r="G4" s="309"/>
      <c r="H4" s="309"/>
      <c r="I4" s="476">
        <f>D4-1</f>
        <v>2025</v>
      </c>
      <c r="J4" s="477"/>
      <c r="K4" s="477"/>
    </row>
    <row r="5" spans="1:39" ht="25" customHeight="1">
      <c r="A5" s="131"/>
      <c r="B5" s="131"/>
      <c r="C5" s="131"/>
      <c r="D5" s="478"/>
      <c r="E5" s="321"/>
      <c r="F5" s="322"/>
      <c r="G5" s="322"/>
      <c r="H5" s="323"/>
      <c r="I5" s="478"/>
      <c r="J5" s="479"/>
      <c r="K5" s="479"/>
    </row>
    <row r="6" spans="1:39" ht="25" customHeight="1">
      <c r="A6" s="271"/>
      <c r="B6" s="250"/>
      <c r="C6" s="272"/>
      <c r="D6" s="330" t="s">
        <v>155</v>
      </c>
      <c r="E6" s="474" t="s">
        <v>59</v>
      </c>
      <c r="F6" s="474"/>
      <c r="G6" s="475" t="s">
        <v>32</v>
      </c>
      <c r="H6" s="475" t="s">
        <v>255</v>
      </c>
      <c r="I6" s="472" t="s">
        <v>59</v>
      </c>
      <c r="J6" s="473"/>
      <c r="K6" s="475" t="s">
        <v>32</v>
      </c>
    </row>
    <row r="7" spans="1:39" ht="25" customHeight="1">
      <c r="A7" s="271"/>
      <c r="B7" s="273"/>
      <c r="D7" s="331"/>
      <c r="E7" s="474"/>
      <c r="F7" s="474"/>
      <c r="G7" s="475"/>
      <c r="H7" s="475"/>
      <c r="I7" s="472"/>
      <c r="J7" s="473"/>
      <c r="K7" s="475"/>
    </row>
    <row r="8" spans="1:39" ht="15" customHeight="1">
      <c r="A8" s="483" t="s">
        <v>154</v>
      </c>
      <c r="B8" s="483"/>
      <c r="C8" s="290" t="s">
        <v>179</v>
      </c>
      <c r="D8" s="310"/>
      <c r="E8" s="199" t="s">
        <v>246</v>
      </c>
      <c r="F8" s="199" t="s">
        <v>247</v>
      </c>
      <c r="G8" s="461"/>
      <c r="H8" s="461"/>
      <c r="I8" s="201" t="s">
        <v>246</v>
      </c>
      <c r="J8" s="199" t="s">
        <v>247</v>
      </c>
      <c r="K8" s="461"/>
    </row>
    <row r="9" spans="1:39" ht="11.15" customHeight="1">
      <c r="A9" s="416" t="str">
        <f>'3.1'!D5</f>
        <v>Duben</v>
      </c>
      <c r="B9" s="416"/>
      <c r="C9" s="145" t="s">
        <v>4</v>
      </c>
      <c r="D9" s="279">
        <v>78</v>
      </c>
      <c r="E9" s="275">
        <v>7000.5300269999998</v>
      </c>
      <c r="F9" s="275">
        <v>77153.998653000002</v>
      </c>
      <c r="G9" s="276">
        <f>E9/$E$14</f>
        <v>0.35857062794339944</v>
      </c>
      <c r="H9" s="276">
        <f>(E9-I9)/I9</f>
        <v>-3.0431825361820843E-2</v>
      </c>
      <c r="I9" s="279">
        <v>7220.2555839999995</v>
      </c>
      <c r="J9" s="275">
        <v>79306.534996999995</v>
      </c>
      <c r="K9" s="276">
        <f>I9/$I$14</f>
        <v>0.4053655762529832</v>
      </c>
      <c r="N9" s="68"/>
      <c r="O9" s="68"/>
      <c r="P9" s="68"/>
      <c r="Q9" s="68"/>
      <c r="R9" s="68"/>
      <c r="S9" s="68"/>
      <c r="T9" s="68"/>
      <c r="U9" s="92"/>
      <c r="AF9" s="68"/>
      <c r="AG9" s="68"/>
      <c r="AH9" s="68"/>
      <c r="AI9" s="68"/>
      <c r="AJ9" s="68"/>
      <c r="AK9" s="68"/>
      <c r="AL9" s="68"/>
      <c r="AM9" s="68"/>
    </row>
    <row r="10" spans="1:39" ht="11.15" customHeight="1">
      <c r="A10" s="417"/>
      <c r="B10" s="417"/>
      <c r="C10" s="135" t="s">
        <v>5</v>
      </c>
      <c r="D10" s="280">
        <v>242</v>
      </c>
      <c r="E10" s="113">
        <v>2572.554095</v>
      </c>
      <c r="F10" s="113">
        <v>28352.361416</v>
      </c>
      <c r="G10" s="274">
        <f>E10/$E$14</f>
        <v>0.13176749956143194</v>
      </c>
      <c r="H10" s="274">
        <f>(E10-I10)/I10</f>
        <v>1.4561032640743281E-2</v>
      </c>
      <c r="I10" s="280">
        <v>2535.6326650000001</v>
      </c>
      <c r="J10" s="113">
        <v>27850.147929000002</v>
      </c>
      <c r="K10" s="274">
        <f>I10/$I$14</f>
        <v>0.14235759170234003</v>
      </c>
      <c r="L10" s="68"/>
      <c r="N10" s="68"/>
      <c r="O10" s="68"/>
      <c r="P10" s="68"/>
      <c r="Q10" s="68"/>
      <c r="R10" s="68"/>
      <c r="S10" s="68"/>
      <c r="T10" s="68"/>
      <c r="U10" s="92"/>
      <c r="AF10" s="68"/>
      <c r="AG10" s="68"/>
      <c r="AH10" s="68"/>
      <c r="AI10" s="68"/>
      <c r="AJ10" s="68"/>
      <c r="AK10" s="68"/>
      <c r="AL10" s="68"/>
    </row>
    <row r="11" spans="1:39" ht="11.15" customHeight="1">
      <c r="A11" s="417"/>
      <c r="B11" s="417"/>
      <c r="C11" s="135" t="s">
        <v>6</v>
      </c>
      <c r="D11" s="280">
        <v>9695</v>
      </c>
      <c r="E11" s="113">
        <v>3748.7007999999996</v>
      </c>
      <c r="F11" s="113">
        <v>41313.363876999996</v>
      </c>
      <c r="G11" s="274">
        <f>E11/$E$14</f>
        <v>0.1920103184535521</v>
      </c>
      <c r="H11" s="274">
        <f t="shared" ref="H11:H13" si="0">(E11-I11)/I11</f>
        <v>0.24312228450300621</v>
      </c>
      <c r="I11" s="280">
        <v>3015.5527310000002</v>
      </c>
      <c r="J11" s="113">
        <v>33119.549508000004</v>
      </c>
      <c r="K11" s="274">
        <f>I11/$I$14</f>
        <v>0.16930166201206215</v>
      </c>
      <c r="L11" s="68"/>
      <c r="N11" s="68"/>
      <c r="O11" s="68"/>
      <c r="P11" s="68"/>
      <c r="Q11" s="68"/>
      <c r="R11" s="68"/>
      <c r="S11" s="68"/>
      <c r="T11" s="68"/>
      <c r="U11" s="92"/>
      <c r="AF11" s="68"/>
      <c r="AG11" s="68"/>
      <c r="AH11" s="68"/>
      <c r="AI11" s="68"/>
      <c r="AJ11" s="68"/>
      <c r="AK11" s="68"/>
      <c r="AL11" s="68"/>
    </row>
    <row r="12" spans="1:39" ht="11.15" customHeight="1">
      <c r="A12" s="417"/>
      <c r="B12" s="417"/>
      <c r="C12" s="135" t="s">
        <v>7</v>
      </c>
      <c r="D12" s="280">
        <v>91220</v>
      </c>
      <c r="E12" s="113">
        <v>5944.078184</v>
      </c>
      <c r="F12" s="113">
        <v>65497.756278000001</v>
      </c>
      <c r="G12" s="274">
        <f>E12/$E$14</f>
        <v>0.30445863938318357</v>
      </c>
      <c r="H12" s="274">
        <f t="shared" si="0"/>
        <v>0.24215353312665705</v>
      </c>
      <c r="I12" s="280">
        <v>4785.3007099999995</v>
      </c>
      <c r="J12" s="113">
        <v>52561.189735</v>
      </c>
      <c r="K12" s="274">
        <f>I12/$I$14</f>
        <v>0.26866032057805883</v>
      </c>
      <c r="L12" s="68"/>
      <c r="N12" s="68"/>
      <c r="O12" s="68"/>
      <c r="P12" s="68"/>
      <c r="Q12" s="68"/>
      <c r="R12" s="68"/>
      <c r="S12" s="68"/>
      <c r="T12" s="68"/>
      <c r="U12" s="92"/>
      <c r="AF12" s="68"/>
      <c r="AG12" s="68"/>
      <c r="AH12" s="68"/>
      <c r="AI12" s="68"/>
      <c r="AJ12" s="68"/>
      <c r="AK12" s="68"/>
      <c r="AL12" s="68"/>
    </row>
    <row r="13" spans="1:39" ht="11.15" customHeight="1">
      <c r="A13" s="417"/>
      <c r="B13" s="417"/>
      <c r="C13" s="135" t="s">
        <v>89</v>
      </c>
      <c r="D13" s="280">
        <v>18</v>
      </c>
      <c r="E13" s="113">
        <v>257.57100000000003</v>
      </c>
      <c r="F13" s="113">
        <v>2839.2198130000002</v>
      </c>
      <c r="G13" s="274">
        <f>E13/$E$14</f>
        <v>1.3192914658433096E-2</v>
      </c>
      <c r="H13" s="274">
        <f t="shared" si="0"/>
        <v>1.0193276124437264E-2</v>
      </c>
      <c r="I13" s="280">
        <v>254.97200000000001</v>
      </c>
      <c r="J13" s="113">
        <v>2801.3015879999998</v>
      </c>
      <c r="K13" s="274">
        <f>I13/$I$14</f>
        <v>1.4314849454555767E-2</v>
      </c>
      <c r="L13" s="68"/>
      <c r="N13" s="68"/>
      <c r="O13" s="68"/>
      <c r="P13" s="68"/>
      <c r="Q13" s="68"/>
      <c r="R13" s="68"/>
      <c r="S13" s="68"/>
      <c r="T13" s="68"/>
      <c r="U13" s="92"/>
      <c r="AF13" s="68"/>
      <c r="AG13" s="68"/>
      <c r="AH13" s="68"/>
      <c r="AI13" s="68"/>
      <c r="AJ13" s="68"/>
      <c r="AK13" s="68"/>
      <c r="AL13" s="68"/>
    </row>
    <row r="14" spans="1:39" ht="11.15" customHeight="1">
      <c r="A14" s="418"/>
      <c r="B14" s="418"/>
      <c r="C14" s="285" t="s">
        <v>0</v>
      </c>
      <c r="D14" s="288">
        <v>101253</v>
      </c>
      <c r="E14" s="286">
        <v>19523.434105999997</v>
      </c>
      <c r="F14" s="286">
        <v>215156.700037</v>
      </c>
      <c r="G14" s="287">
        <f>SUM(G9:G13)</f>
        <v>1.0000000000000002</v>
      </c>
      <c r="H14" s="287">
        <f>(E14-I14)/I14</f>
        <v>9.6100827005826214E-2</v>
      </c>
      <c r="I14" s="288">
        <v>17811.71369</v>
      </c>
      <c r="J14" s="286">
        <v>195638.723757</v>
      </c>
      <c r="K14" s="287">
        <f>SUM(K9:K13)</f>
        <v>1</v>
      </c>
      <c r="L14" s="68"/>
      <c r="M14" s="68"/>
      <c r="N14" s="68"/>
      <c r="O14" s="68"/>
      <c r="P14" s="68"/>
      <c r="Q14" s="68"/>
      <c r="R14" s="68"/>
      <c r="S14" s="68"/>
      <c r="T14" s="68"/>
      <c r="U14" s="92"/>
      <c r="AF14" s="68"/>
      <c r="AG14" s="68"/>
      <c r="AH14" s="68"/>
      <c r="AI14" s="68"/>
      <c r="AJ14" s="68"/>
      <c r="AK14" s="68"/>
      <c r="AL14" s="68"/>
    </row>
    <row r="15" spans="1:39" ht="11.15" customHeight="1">
      <c r="A15" s="416" t="str">
        <f>'3.1'!E5</f>
        <v>Květen</v>
      </c>
      <c r="B15" s="416"/>
      <c r="C15" s="145" t="s">
        <v>4</v>
      </c>
      <c r="D15" s="279">
        <v>78</v>
      </c>
      <c r="E15" s="275">
        <v>6284.5415040000007</v>
      </c>
      <c r="F15" s="275">
        <v>69041.699164000005</v>
      </c>
      <c r="G15" s="276">
        <f>E15/$E$20</f>
        <v>0.5288112376591404</v>
      </c>
      <c r="H15" s="276">
        <f>(E15-I15)/I15</f>
        <v>-7.28089351323154E-2</v>
      </c>
      <c r="I15" s="279">
        <v>6778.0436439999994</v>
      </c>
      <c r="J15" s="275">
        <v>74678.708594000011</v>
      </c>
      <c r="K15" s="276">
        <f>I15/$I$20</f>
        <v>0.4629271769983625</v>
      </c>
      <c r="L15" s="68"/>
      <c r="M15" s="68"/>
      <c r="N15" s="68"/>
      <c r="O15" s="68"/>
      <c r="P15" s="68"/>
      <c r="Q15" s="68"/>
      <c r="R15" s="68"/>
      <c r="S15" s="68"/>
      <c r="T15" s="68"/>
      <c r="U15" s="92"/>
      <c r="AF15" s="68"/>
      <c r="AG15" s="68"/>
      <c r="AH15" s="68"/>
      <c r="AI15" s="68"/>
      <c r="AJ15" s="68"/>
      <c r="AK15" s="68"/>
      <c r="AL15" s="68"/>
    </row>
    <row r="16" spans="1:39" ht="11.15" customHeight="1">
      <c r="A16" s="417"/>
      <c r="B16" s="417"/>
      <c r="C16" s="135" t="s">
        <v>5</v>
      </c>
      <c r="D16" s="280">
        <v>242</v>
      </c>
      <c r="E16" s="113">
        <v>1684.3641790000001</v>
      </c>
      <c r="F16" s="113">
        <v>18504.402642000001</v>
      </c>
      <c r="G16" s="274">
        <f>E16/$E$20</f>
        <v>0.14173041988803639</v>
      </c>
      <c r="H16" s="274">
        <f>(E16-I16)/I16</f>
        <v>-0.23266288394831375</v>
      </c>
      <c r="I16" s="280">
        <v>2195.077162</v>
      </c>
      <c r="J16" s="113">
        <v>24183.124927000001</v>
      </c>
      <c r="K16" s="274">
        <f>I16/$I$20</f>
        <v>0.14991949407079347</v>
      </c>
      <c r="L16" s="86"/>
      <c r="M16" s="68"/>
      <c r="N16" s="68"/>
      <c r="O16" s="68"/>
      <c r="P16" s="68"/>
      <c r="Q16" s="68"/>
      <c r="R16" s="68"/>
      <c r="S16" s="68"/>
      <c r="T16" s="68"/>
      <c r="U16" s="92"/>
      <c r="AF16" s="68"/>
      <c r="AG16" s="68"/>
      <c r="AH16" s="68"/>
      <c r="AI16" s="68"/>
      <c r="AJ16" s="68"/>
      <c r="AK16" s="68"/>
      <c r="AL16" s="68"/>
    </row>
    <row r="17" spans="1:38" ht="11.15" customHeight="1">
      <c r="A17" s="417"/>
      <c r="B17" s="417"/>
      <c r="C17" s="135" t="s">
        <v>6</v>
      </c>
      <c r="D17" s="280">
        <v>9684</v>
      </c>
      <c r="E17" s="113">
        <v>1414.7571479999999</v>
      </c>
      <c r="F17" s="113">
        <v>15540.716654</v>
      </c>
      <c r="G17" s="274">
        <f>E17/$E$20</f>
        <v>0.11904440092325237</v>
      </c>
      <c r="H17" s="274">
        <f t="shared" ref="H17:H20" si="1">(E17-I17)/I17</f>
        <v>-0.32335620081607325</v>
      </c>
      <c r="I17" s="280">
        <v>2090.8447690000003</v>
      </c>
      <c r="J17" s="113">
        <v>23032.761882999999</v>
      </c>
      <c r="K17" s="274">
        <f>I17/$I$20</f>
        <v>0.14280062467755977</v>
      </c>
      <c r="L17" s="68"/>
      <c r="M17" s="68"/>
      <c r="N17" s="68"/>
      <c r="O17" s="68"/>
      <c r="P17" s="68"/>
      <c r="Q17" s="68"/>
      <c r="R17" s="68"/>
      <c r="S17" s="68"/>
      <c r="T17" s="68"/>
      <c r="U17" s="92"/>
      <c r="AF17" s="68"/>
      <c r="AG17" s="68"/>
      <c r="AH17" s="68"/>
      <c r="AI17" s="68"/>
      <c r="AJ17" s="68"/>
      <c r="AK17" s="68"/>
      <c r="AL17" s="68"/>
    </row>
    <row r="18" spans="1:38" ht="11.15" customHeight="1">
      <c r="A18" s="417"/>
      <c r="B18" s="417"/>
      <c r="C18" s="135" t="s">
        <v>7</v>
      </c>
      <c r="D18" s="280">
        <v>91152</v>
      </c>
      <c r="E18" s="113">
        <v>2237.251471</v>
      </c>
      <c r="F18" s="113">
        <v>24567.653514000001</v>
      </c>
      <c r="G18" s="274">
        <f>E18/$E$20</f>
        <v>0.18825298847676164</v>
      </c>
      <c r="H18" s="274">
        <f t="shared" si="1"/>
        <v>-0.3249472173943706</v>
      </c>
      <c r="I18" s="280">
        <v>3314.1874660000003</v>
      </c>
      <c r="J18" s="113">
        <v>36512.559751000001</v>
      </c>
      <c r="K18" s="274">
        <f>I18/$I$20</f>
        <v>0.22635254776455327</v>
      </c>
      <c r="L18" s="68"/>
      <c r="M18" s="68"/>
      <c r="N18" s="68"/>
      <c r="O18" s="68"/>
      <c r="P18" s="68"/>
      <c r="Q18" s="68"/>
      <c r="R18" s="68"/>
      <c r="S18" s="68"/>
      <c r="T18" s="68"/>
      <c r="U18" s="92"/>
      <c r="AF18" s="68"/>
      <c r="AG18" s="68"/>
      <c r="AH18" s="68"/>
      <c r="AI18" s="68"/>
      <c r="AJ18" s="68"/>
      <c r="AK18" s="68"/>
      <c r="AL18" s="68"/>
    </row>
    <row r="19" spans="1:38" ht="11.15" customHeight="1">
      <c r="A19" s="417"/>
      <c r="B19" s="417"/>
      <c r="C19" s="135" t="s">
        <v>89</v>
      </c>
      <c r="D19" s="280">
        <v>18</v>
      </c>
      <c r="E19" s="113">
        <v>263.36700000000002</v>
      </c>
      <c r="F19" s="113">
        <v>2894.1932809999998</v>
      </c>
      <c r="G19" s="274">
        <f>E19/$E$20</f>
        <v>2.2160953052809181E-2</v>
      </c>
      <c r="H19" s="274">
        <f t="shared" si="1"/>
        <v>-7.057404013613149E-4</v>
      </c>
      <c r="I19" s="280">
        <v>263.553</v>
      </c>
      <c r="J19" s="113">
        <v>2903.698277</v>
      </c>
      <c r="K19" s="274">
        <f>I19/$I$20</f>
        <v>1.8000156488731139E-2</v>
      </c>
      <c r="L19" s="68"/>
      <c r="M19" s="68"/>
      <c r="N19" s="68"/>
      <c r="O19" s="68"/>
      <c r="P19" s="68"/>
      <c r="Q19" s="68"/>
      <c r="R19" s="68"/>
      <c r="S19" s="68"/>
      <c r="T19" s="68"/>
      <c r="U19" s="92"/>
      <c r="AF19" s="68"/>
      <c r="AG19" s="68"/>
      <c r="AH19" s="68"/>
      <c r="AI19" s="68"/>
      <c r="AJ19" s="68"/>
      <c r="AK19" s="68"/>
      <c r="AL19" s="68"/>
    </row>
    <row r="20" spans="1:38" ht="11.15" customHeight="1">
      <c r="A20" s="418"/>
      <c r="B20" s="418"/>
      <c r="C20" s="285" t="s">
        <v>0</v>
      </c>
      <c r="D20" s="288">
        <v>101174</v>
      </c>
      <c r="E20" s="286">
        <v>11884.281302000001</v>
      </c>
      <c r="F20" s="286">
        <v>130548.66525500001</v>
      </c>
      <c r="G20" s="287">
        <f>SUM(G15:G19)</f>
        <v>1</v>
      </c>
      <c r="H20" s="287">
        <f t="shared" si="1"/>
        <v>-0.188326738105423</v>
      </c>
      <c r="I20" s="288">
        <v>14641.706040999998</v>
      </c>
      <c r="J20" s="286">
        <v>161310.853432</v>
      </c>
      <c r="K20" s="287">
        <f>SUM(K15:K19)</f>
        <v>1.0000000000000002</v>
      </c>
      <c r="L20" s="68"/>
      <c r="M20" s="68"/>
      <c r="N20" s="68"/>
      <c r="O20" s="68"/>
      <c r="P20" s="68"/>
      <c r="Q20" s="68"/>
      <c r="R20" s="68"/>
      <c r="S20" s="68"/>
      <c r="T20" s="68"/>
      <c r="U20" s="92"/>
      <c r="AF20" s="68"/>
      <c r="AG20" s="68"/>
      <c r="AH20" s="68"/>
      <c r="AI20" s="68"/>
      <c r="AJ20" s="68"/>
      <c r="AK20" s="68"/>
      <c r="AL20" s="68"/>
    </row>
    <row r="21" spans="1:38" ht="11.15" customHeight="1">
      <c r="A21" s="416" t="str">
        <f>'3.1'!F5</f>
        <v>Červen</v>
      </c>
      <c r="B21" s="416"/>
      <c r="C21" s="145" t="s">
        <v>4</v>
      </c>
      <c r="D21" s="279">
        <v>79</v>
      </c>
      <c r="E21" s="275">
        <v>6404.9873189999998</v>
      </c>
      <c r="F21" s="275">
        <v>70793.415259000001</v>
      </c>
      <c r="G21" s="276">
        <f>E21/$E$26</f>
        <v>0.65242818866774555</v>
      </c>
      <c r="H21" s="276">
        <f>(E21-I21)/I21</f>
        <v>-3.7126192412881724E-2</v>
      </c>
      <c r="I21" s="279">
        <v>6651.9488519999995</v>
      </c>
      <c r="J21" s="275">
        <v>72955.069510000001</v>
      </c>
      <c r="K21" s="276">
        <f>I21/$I$26</f>
        <v>0.65673186989791643</v>
      </c>
      <c r="L21" s="78"/>
      <c r="M21" s="78"/>
      <c r="N21" s="68"/>
      <c r="O21" s="68"/>
      <c r="P21" s="68"/>
      <c r="Q21" s="68"/>
      <c r="R21" s="68"/>
      <c r="S21" s="68"/>
      <c r="T21" s="68"/>
      <c r="U21" s="92"/>
      <c r="AF21" s="68"/>
      <c r="AG21" s="68"/>
      <c r="AH21" s="68"/>
      <c r="AI21" s="68"/>
      <c r="AJ21" s="68"/>
      <c r="AK21" s="68"/>
      <c r="AL21" s="68"/>
    </row>
    <row r="22" spans="1:38" ht="11.15" customHeight="1">
      <c r="A22" s="417"/>
      <c r="B22" s="417"/>
      <c r="C22" s="135" t="s">
        <v>5</v>
      </c>
      <c r="D22" s="280">
        <v>241</v>
      </c>
      <c r="E22" s="113">
        <v>1373.700795</v>
      </c>
      <c r="F22" s="113">
        <v>15181.907664</v>
      </c>
      <c r="G22" s="274">
        <f>E22/$E$26</f>
        <v>0.13992863323782828</v>
      </c>
      <c r="H22" s="274">
        <f t="shared" ref="H22:H26" si="2">(E22-I22)/I22</f>
        <v>-6.0352301878930205E-3</v>
      </c>
      <c r="I22" s="280">
        <v>1382.041735</v>
      </c>
      <c r="J22" s="113">
        <v>15151.003842</v>
      </c>
      <c r="K22" s="274">
        <f>I22/$I$26</f>
        <v>0.13644585565786771</v>
      </c>
      <c r="L22" s="78"/>
      <c r="M22" s="78"/>
      <c r="N22" s="68"/>
      <c r="O22" s="68"/>
      <c r="P22" s="68"/>
      <c r="Q22" s="68"/>
      <c r="R22" s="68"/>
      <c r="S22" s="68"/>
      <c r="T22" s="68"/>
      <c r="U22" s="92"/>
      <c r="AF22" s="68"/>
      <c r="AG22" s="68"/>
      <c r="AH22" s="68"/>
      <c r="AI22" s="68"/>
      <c r="AJ22" s="68"/>
      <c r="AK22" s="68"/>
      <c r="AL22" s="68"/>
    </row>
    <row r="23" spans="1:38" ht="11.15" customHeight="1">
      <c r="A23" s="417"/>
      <c r="B23" s="417"/>
      <c r="C23" s="135" t="s">
        <v>6</v>
      </c>
      <c r="D23" s="280">
        <v>9688</v>
      </c>
      <c r="E23" s="113">
        <v>683.33961999999997</v>
      </c>
      <c r="F23" s="113">
        <v>7549.0594339999998</v>
      </c>
      <c r="G23" s="274">
        <f>E23/$E$26</f>
        <v>6.9606699953796661E-2</v>
      </c>
      <c r="H23" s="274">
        <f t="shared" si="2"/>
        <v>-3.4839998828937326E-2</v>
      </c>
      <c r="I23" s="280">
        <v>708.0065679999999</v>
      </c>
      <c r="J23" s="113">
        <v>7759.9727849999999</v>
      </c>
      <c r="K23" s="274">
        <f>I23/$I$26</f>
        <v>6.9899887634109897E-2</v>
      </c>
      <c r="L23" s="78"/>
      <c r="M23" s="78"/>
      <c r="N23" s="68"/>
      <c r="O23" s="68"/>
      <c r="P23" s="68"/>
      <c r="Q23" s="68"/>
      <c r="R23" s="68"/>
      <c r="S23" s="68"/>
      <c r="T23" s="68"/>
      <c r="U23" s="92"/>
      <c r="AF23" s="68"/>
      <c r="AG23" s="68"/>
      <c r="AH23" s="68"/>
      <c r="AI23" s="68"/>
      <c r="AJ23" s="68"/>
      <c r="AK23" s="68"/>
      <c r="AL23" s="68"/>
    </row>
    <row r="24" spans="1:38" ht="11.15" customHeight="1">
      <c r="A24" s="417"/>
      <c r="B24" s="417"/>
      <c r="C24" s="135" t="s">
        <v>7</v>
      </c>
      <c r="D24" s="280">
        <v>91097</v>
      </c>
      <c r="E24" s="113">
        <v>1076.308219</v>
      </c>
      <c r="F24" s="113">
        <v>11892.603126</v>
      </c>
      <c r="G24" s="274">
        <f>E24/$E$26</f>
        <v>0.10963547416984</v>
      </c>
      <c r="H24" s="274">
        <f t="shared" si="2"/>
        <v>-3.8619490103231284E-2</v>
      </c>
      <c r="I24" s="280">
        <v>1119.544455</v>
      </c>
      <c r="J24" s="113">
        <v>12272.465899999999</v>
      </c>
      <c r="K24" s="274">
        <f>I24/$I$26</f>
        <v>0.1105300927178557</v>
      </c>
      <c r="L24" s="78"/>
      <c r="M24" s="78"/>
      <c r="N24" s="68"/>
      <c r="O24" s="68"/>
      <c r="P24" s="68"/>
      <c r="Q24" s="68"/>
      <c r="R24" s="68"/>
      <c r="S24" s="68"/>
      <c r="T24" s="68"/>
      <c r="U24" s="92"/>
      <c r="AF24" s="68"/>
      <c r="AG24" s="68"/>
      <c r="AH24" s="68"/>
      <c r="AI24" s="68"/>
      <c r="AJ24" s="68"/>
      <c r="AK24" s="68"/>
      <c r="AL24" s="68"/>
    </row>
    <row r="25" spans="1:38" ht="11.15" customHeight="1">
      <c r="A25" s="417"/>
      <c r="B25" s="417"/>
      <c r="C25" s="135" t="s">
        <v>89</v>
      </c>
      <c r="D25" s="280">
        <v>18</v>
      </c>
      <c r="E25" s="113">
        <v>278.81700000000001</v>
      </c>
      <c r="F25" s="113">
        <v>3082.0437729999999</v>
      </c>
      <c r="G25" s="274">
        <f>E25/$E$26</f>
        <v>2.8401003970789412E-2</v>
      </c>
      <c r="H25" s="274">
        <f t="shared" si="2"/>
        <v>4.2992772815010974E-2</v>
      </c>
      <c r="I25" s="280">
        <v>267.32400000000001</v>
      </c>
      <c r="J25" s="113">
        <v>2932.326849</v>
      </c>
      <c r="K25" s="274">
        <f>I25/$I$26</f>
        <v>2.6392294092250281E-2</v>
      </c>
      <c r="L25" s="78"/>
      <c r="M25" s="78"/>
      <c r="N25" s="68"/>
      <c r="O25" s="68"/>
      <c r="P25" s="68"/>
      <c r="Q25" s="68"/>
      <c r="R25" s="68"/>
      <c r="S25" s="68"/>
      <c r="T25" s="68"/>
      <c r="U25" s="92"/>
      <c r="AF25" s="68"/>
      <c r="AG25" s="68"/>
      <c r="AH25" s="68"/>
      <c r="AI25" s="68"/>
      <c r="AJ25" s="68"/>
      <c r="AK25" s="68"/>
      <c r="AL25" s="68"/>
    </row>
    <row r="26" spans="1:38" ht="11.15" customHeight="1">
      <c r="A26" s="418"/>
      <c r="B26" s="418"/>
      <c r="C26" s="285" t="s">
        <v>0</v>
      </c>
      <c r="D26" s="288">
        <v>101123</v>
      </c>
      <c r="E26" s="286">
        <v>9817.1529530000007</v>
      </c>
      <c r="F26" s="286">
        <v>108499.02925599999</v>
      </c>
      <c r="G26" s="287">
        <f>SUM(G21:G25)</f>
        <v>0.99999999999999989</v>
      </c>
      <c r="H26" s="287">
        <f t="shared" si="2"/>
        <v>-3.0774685833747404E-2</v>
      </c>
      <c r="I26" s="288">
        <v>10128.865609999999</v>
      </c>
      <c r="J26" s="286">
        <v>111070.83888600001</v>
      </c>
      <c r="K26" s="287">
        <f>SUM(K21:K25)</f>
        <v>1</v>
      </c>
      <c r="N26" s="68"/>
      <c r="O26" s="68"/>
      <c r="P26" s="68"/>
      <c r="Q26" s="68"/>
      <c r="R26" s="68"/>
      <c r="S26" s="68"/>
      <c r="T26" s="68"/>
      <c r="U26" s="92"/>
      <c r="AF26" s="68"/>
      <c r="AG26" s="68"/>
      <c r="AH26" s="68"/>
      <c r="AI26" s="68"/>
      <c r="AJ26" s="68"/>
      <c r="AK26" s="68"/>
      <c r="AL26" s="68"/>
    </row>
    <row r="27" spans="1:38" ht="11.15" customHeight="1">
      <c r="A27" s="486" t="str">
        <f>'3.1'!G5</f>
        <v>II. čtvrtletí</v>
      </c>
      <c r="B27" s="416"/>
      <c r="C27" s="145" t="s">
        <v>4</v>
      </c>
      <c r="D27" s="279">
        <f>D21</f>
        <v>79</v>
      </c>
      <c r="E27" s="275">
        <f>E9+E15+E21</f>
        <v>19690.058850000001</v>
      </c>
      <c r="F27" s="275">
        <f>F9+F15+F21</f>
        <v>216989.11307600001</v>
      </c>
      <c r="G27" s="276">
        <f>E27/$E$32</f>
        <v>0.47762575437663274</v>
      </c>
      <c r="H27" s="276">
        <f>(E27-I27)/I27</f>
        <v>-4.6497709193622262E-2</v>
      </c>
      <c r="I27" s="279">
        <f>I9+I15+I21</f>
        <v>20650.248079999998</v>
      </c>
      <c r="J27" s="275">
        <f>J9+J15+J21</f>
        <v>226940.31310100001</v>
      </c>
      <c r="K27" s="276">
        <f>I27/$I$32</f>
        <v>0.48494926739211613</v>
      </c>
      <c r="N27" s="68"/>
      <c r="O27" s="68"/>
      <c r="P27" s="68"/>
      <c r="Q27" s="68"/>
      <c r="R27" s="68"/>
      <c r="S27" s="68"/>
      <c r="T27" s="68"/>
      <c r="U27" s="92"/>
      <c r="AF27" s="68"/>
      <c r="AG27" s="68"/>
      <c r="AH27" s="68"/>
      <c r="AI27" s="68"/>
      <c r="AJ27" s="68"/>
      <c r="AK27" s="68"/>
      <c r="AL27" s="68"/>
    </row>
    <row r="28" spans="1:38" ht="11.15" customHeight="1">
      <c r="A28" s="417"/>
      <c r="B28" s="417"/>
      <c r="C28" s="135" t="s">
        <v>5</v>
      </c>
      <c r="D28" s="280">
        <f>D22</f>
        <v>241</v>
      </c>
      <c r="E28" s="113">
        <f t="shared" ref="E28:F28" si="3">E10+E16+E22</f>
        <v>5630.6190689999994</v>
      </c>
      <c r="F28" s="113">
        <f t="shared" si="3"/>
        <v>62038.671721999999</v>
      </c>
      <c r="G28" s="274">
        <f>E28/$E$32</f>
        <v>0.13658306970670014</v>
      </c>
      <c r="H28" s="274">
        <f t="shared" ref="H28:H31" si="4">(E28-I28)/I28</f>
        <v>-7.8873235417775509E-2</v>
      </c>
      <c r="I28" s="280">
        <f t="shared" ref="I28:J28" si="5">I10+I16+I22</f>
        <v>6112.7515620000004</v>
      </c>
      <c r="J28" s="113">
        <f t="shared" si="5"/>
        <v>67184.276698000001</v>
      </c>
      <c r="K28" s="274">
        <f>I28/$I$32</f>
        <v>0.14355151474489763</v>
      </c>
      <c r="N28" s="68"/>
      <c r="O28" s="68"/>
      <c r="P28" s="68"/>
      <c r="Q28" s="68"/>
      <c r="R28" s="68"/>
      <c r="S28" s="68"/>
      <c r="T28" s="68"/>
      <c r="U28" s="92"/>
      <c r="AF28" s="68"/>
      <c r="AG28" s="68"/>
      <c r="AH28" s="68"/>
      <c r="AI28" s="68"/>
      <c r="AJ28" s="68"/>
      <c r="AK28" s="68"/>
      <c r="AL28" s="68"/>
    </row>
    <row r="29" spans="1:38" ht="11.15" customHeight="1">
      <c r="A29" s="417"/>
      <c r="B29" s="417"/>
      <c r="C29" s="135" t="s">
        <v>6</v>
      </c>
      <c r="D29" s="280">
        <f>D23</f>
        <v>9688</v>
      </c>
      <c r="E29" s="113">
        <f t="shared" ref="E29:F29" si="6">E11+E17+E23</f>
        <v>5846.797567999999</v>
      </c>
      <c r="F29" s="113">
        <f t="shared" si="6"/>
        <v>64403.139965000002</v>
      </c>
      <c r="G29" s="274">
        <f>E29/$E$32</f>
        <v>0.14182695543865584</v>
      </c>
      <c r="H29" s="274">
        <f t="shared" si="4"/>
        <v>5.5712502298005595E-3</v>
      </c>
      <c r="I29" s="280">
        <f t="shared" ref="I29:J29" si="7">I11+I17+I23</f>
        <v>5814.4040680000007</v>
      </c>
      <c r="J29" s="113">
        <f t="shared" si="7"/>
        <v>63912.284176000001</v>
      </c>
      <c r="K29" s="274">
        <f>I29/$I$32</f>
        <v>0.13654513893366943</v>
      </c>
      <c r="N29" s="68"/>
      <c r="O29" s="68"/>
      <c r="P29" s="68"/>
      <c r="Q29" s="68"/>
      <c r="R29" s="68"/>
      <c r="S29" s="68"/>
      <c r="T29" s="68"/>
      <c r="U29" s="92"/>
      <c r="AF29" s="68"/>
      <c r="AG29" s="68"/>
      <c r="AH29" s="68"/>
      <c r="AI29" s="68"/>
      <c r="AJ29" s="68"/>
      <c r="AK29" s="68"/>
      <c r="AL29" s="68"/>
    </row>
    <row r="30" spans="1:38" ht="11.15" customHeight="1">
      <c r="A30" s="417"/>
      <c r="B30" s="417"/>
      <c r="C30" s="135" t="s">
        <v>7</v>
      </c>
      <c r="D30" s="280">
        <f>D24</f>
        <v>91097</v>
      </c>
      <c r="E30" s="113">
        <f t="shared" ref="E30:F31" si="8">E12+E18+E24</f>
        <v>9257.637874</v>
      </c>
      <c r="F30" s="113">
        <f t="shared" si="8"/>
        <v>101958.01291800001</v>
      </c>
      <c r="G30" s="274">
        <f>E30/$E$32</f>
        <v>0.22456440110207879</v>
      </c>
      <c r="H30" s="274">
        <f t="shared" si="4"/>
        <v>4.1875589929235794E-3</v>
      </c>
      <c r="I30" s="280">
        <f t="shared" ref="I30:J30" si="9">I12+I18+I24</f>
        <v>9219.032631</v>
      </c>
      <c r="J30" s="113">
        <f t="shared" si="9"/>
        <v>101346.215386</v>
      </c>
      <c r="K30" s="274">
        <f>I30/$I$32</f>
        <v>0.21649924510095589</v>
      </c>
      <c r="N30" s="68"/>
      <c r="O30" s="68"/>
      <c r="P30" s="68"/>
      <c r="Q30" s="68"/>
      <c r="R30" s="68"/>
      <c r="S30" s="68"/>
      <c r="T30" s="68"/>
      <c r="U30" s="92"/>
      <c r="AF30" s="68"/>
      <c r="AG30" s="68"/>
      <c r="AH30" s="68"/>
      <c r="AI30" s="68"/>
      <c r="AJ30" s="68"/>
      <c r="AK30" s="68"/>
      <c r="AL30" s="68"/>
    </row>
    <row r="31" spans="1:38" ht="11.15" customHeight="1">
      <c r="A31" s="417"/>
      <c r="B31" s="417"/>
      <c r="C31" s="135" t="s">
        <v>89</v>
      </c>
      <c r="D31" s="280">
        <f>D25</f>
        <v>18</v>
      </c>
      <c r="E31" s="113">
        <f>E13+E19+E25</f>
        <v>799.75500000000011</v>
      </c>
      <c r="F31" s="113">
        <f t="shared" si="8"/>
        <v>8815.456866999999</v>
      </c>
      <c r="G31" s="274">
        <f>E31/$E$32</f>
        <v>1.9399819375932638E-2</v>
      </c>
      <c r="H31" s="274">
        <f t="shared" si="4"/>
        <v>1.7695511478668519E-2</v>
      </c>
      <c r="I31" s="280">
        <f>I13+I19+I25</f>
        <v>785.84899999999993</v>
      </c>
      <c r="J31" s="113">
        <f t="shared" ref="J31" si="10">J13+J19+J25</f>
        <v>8637.3267139999989</v>
      </c>
      <c r="K31" s="274">
        <f>I31/$I$32</f>
        <v>1.8454833828360821E-2</v>
      </c>
      <c r="N31" s="68"/>
      <c r="O31" s="68"/>
      <c r="P31" s="68"/>
      <c r="Q31" s="68"/>
      <c r="R31" s="68"/>
      <c r="S31" s="68"/>
      <c r="T31" s="68"/>
      <c r="U31" s="92"/>
      <c r="AF31" s="68"/>
      <c r="AG31" s="68"/>
      <c r="AH31" s="68"/>
      <c r="AI31" s="68"/>
      <c r="AJ31" s="68"/>
      <c r="AK31" s="68"/>
      <c r="AL31" s="68"/>
    </row>
    <row r="32" spans="1:38" ht="11.15" customHeight="1">
      <c r="A32" s="418"/>
      <c r="B32" s="418"/>
      <c r="C32" s="285" t="s">
        <v>0</v>
      </c>
      <c r="D32" s="288">
        <f>SUM(D27:D31)</f>
        <v>101123</v>
      </c>
      <c r="E32" s="286">
        <f>SUM(E27:E31)</f>
        <v>41224.868360999993</v>
      </c>
      <c r="F32" s="286">
        <f>SUM(F27:F31)</f>
        <v>454204.39454799995</v>
      </c>
      <c r="G32" s="287">
        <f>SUM(G27:G31)</f>
        <v>1.0000000000000002</v>
      </c>
      <c r="H32" s="287">
        <f>(E32-I32)/I32</f>
        <v>-3.1877504204618892E-2</v>
      </c>
      <c r="I32" s="288">
        <f>SUM(I27:I31)</f>
        <v>42582.285341000003</v>
      </c>
      <c r="J32" s="286">
        <f>SUM(J27:J31)</f>
        <v>468020.41607500002</v>
      </c>
      <c r="K32" s="287">
        <f>SUM(K27:K31)</f>
        <v>0.99999999999999989</v>
      </c>
      <c r="N32" s="68"/>
      <c r="O32" s="68"/>
      <c r="P32" s="68"/>
      <c r="Q32" s="68"/>
      <c r="R32" s="68"/>
      <c r="S32" s="68"/>
      <c r="T32" s="68"/>
      <c r="U32" s="92"/>
      <c r="AF32" s="68"/>
      <c r="AG32" s="68"/>
      <c r="AH32" s="68"/>
      <c r="AI32" s="68"/>
      <c r="AJ32" s="68"/>
      <c r="AK32" s="68"/>
      <c r="AL32" s="68"/>
    </row>
    <row r="33" spans="1:11" ht="10" customHeight="1">
      <c r="A33" s="324"/>
      <c r="B33" s="325"/>
      <c r="C33" s="326"/>
      <c r="D33" s="327"/>
      <c r="E33" s="327"/>
      <c r="F33" s="327"/>
      <c r="G33" s="328"/>
      <c r="H33" s="329"/>
      <c r="I33" s="327"/>
      <c r="J33" s="327"/>
      <c r="K33" s="328"/>
    </row>
    <row r="34" spans="1:11" ht="13" customHeight="1">
      <c r="A34" s="511" t="s">
        <v>35</v>
      </c>
      <c r="B34" s="511"/>
      <c r="C34" s="511"/>
      <c r="D34" s="476">
        <f>D4</f>
        <v>2026</v>
      </c>
      <c r="E34" s="320"/>
      <c r="F34" s="309"/>
      <c r="G34" s="309"/>
      <c r="H34" s="309"/>
      <c r="I34" s="476">
        <f>D34-1</f>
        <v>2025</v>
      </c>
      <c r="J34" s="477"/>
      <c r="K34" s="477"/>
    </row>
    <row r="35" spans="1:11" ht="25" customHeight="1">
      <c r="A35" s="271"/>
      <c r="B35" s="250"/>
      <c r="C35" s="131"/>
      <c r="D35" s="478"/>
      <c r="E35" s="321"/>
      <c r="F35" s="322"/>
      <c r="G35" s="322"/>
      <c r="H35" s="323"/>
      <c r="I35" s="478"/>
      <c r="J35" s="479"/>
      <c r="K35" s="479"/>
    </row>
    <row r="36" spans="1:11" ht="25" customHeight="1">
      <c r="A36" s="114"/>
      <c r="B36" s="115"/>
      <c r="C36" s="319"/>
      <c r="D36" s="330" t="s">
        <v>155</v>
      </c>
      <c r="E36" s="474" t="s">
        <v>59</v>
      </c>
      <c r="F36" s="474"/>
      <c r="G36" s="475" t="s">
        <v>32</v>
      </c>
      <c r="H36" s="475" t="s">
        <v>255</v>
      </c>
      <c r="I36" s="472" t="s">
        <v>59</v>
      </c>
      <c r="J36" s="473"/>
      <c r="K36" s="475" t="s">
        <v>32</v>
      </c>
    </row>
    <row r="37" spans="1:11" ht="25" customHeight="1">
      <c r="A37" s="114"/>
      <c r="B37" s="273"/>
      <c r="C37" s="273"/>
      <c r="D37" s="331"/>
      <c r="E37" s="474"/>
      <c r="F37" s="474"/>
      <c r="G37" s="475"/>
      <c r="H37" s="475"/>
      <c r="I37" s="472"/>
      <c r="J37" s="473"/>
      <c r="K37" s="475"/>
    </row>
    <row r="38" spans="1:11" ht="15" customHeight="1">
      <c r="A38" s="512" t="s">
        <v>154</v>
      </c>
      <c r="B38" s="512"/>
      <c r="C38" s="332" t="s">
        <v>179</v>
      </c>
      <c r="D38" s="310"/>
      <c r="E38" s="199" t="s">
        <v>246</v>
      </c>
      <c r="F38" s="199" t="s">
        <v>247</v>
      </c>
      <c r="G38" s="461"/>
      <c r="H38" s="461"/>
      <c r="I38" s="201" t="s">
        <v>246</v>
      </c>
      <c r="J38" s="199" t="s">
        <v>247</v>
      </c>
      <c r="K38" s="461"/>
    </row>
    <row r="39" spans="1:11" ht="11.15" customHeight="1">
      <c r="A39" s="416" t="str">
        <f>'3.1'!D5</f>
        <v>Duben</v>
      </c>
      <c r="B39" s="416"/>
      <c r="C39" s="145" t="s">
        <v>4</v>
      </c>
      <c r="D39" s="279">
        <v>165</v>
      </c>
      <c r="E39" s="275">
        <v>19890.554</v>
      </c>
      <c r="F39" s="275">
        <v>218581.65396</v>
      </c>
      <c r="G39" s="276">
        <f>E39/$E$44</f>
        <v>0.32815710847030916</v>
      </c>
      <c r="H39" s="276">
        <f>(E39-I39)/I39</f>
        <v>-6.7415101856392393E-2</v>
      </c>
      <c r="I39" s="279">
        <v>21328.411</v>
      </c>
      <c r="J39" s="275">
        <v>233653.54209</v>
      </c>
      <c r="K39" s="276">
        <f>I39/$I$44</f>
        <v>0.38135547731990649</v>
      </c>
    </row>
    <row r="40" spans="1:11" ht="11.15" customHeight="1">
      <c r="A40" s="417"/>
      <c r="B40" s="417"/>
      <c r="C40" s="135" t="s">
        <v>5</v>
      </c>
      <c r="D40" s="280">
        <v>730</v>
      </c>
      <c r="E40" s="113">
        <v>6775.518</v>
      </c>
      <c r="F40" s="113">
        <v>74457.584400000007</v>
      </c>
      <c r="G40" s="274">
        <f t="shared" ref="G40:G41" si="11">E40/$E$44</f>
        <v>0.11178343223967177</v>
      </c>
      <c r="H40" s="274">
        <f>(E40-I40)/I40</f>
        <v>8.7422746727388617E-2</v>
      </c>
      <c r="I40" s="280">
        <v>6230.8040000000001</v>
      </c>
      <c r="J40" s="113">
        <v>68258.943939999997</v>
      </c>
      <c r="K40" s="274">
        <f t="shared" ref="K40:K43" si="12">I40/$I$44</f>
        <v>0.11140779467850571</v>
      </c>
    </row>
    <row r="41" spans="1:11" ht="11.15" customHeight="1">
      <c r="A41" s="417"/>
      <c r="B41" s="417"/>
      <c r="C41" s="135" t="s">
        <v>6</v>
      </c>
      <c r="D41" s="280">
        <v>24674</v>
      </c>
      <c r="E41" s="113">
        <v>9799.7080000000005</v>
      </c>
      <c r="F41" s="113">
        <v>107690.69987</v>
      </c>
      <c r="G41" s="274">
        <f t="shared" si="11"/>
        <v>0.16167693675768691</v>
      </c>
      <c r="H41" s="274">
        <f t="shared" ref="H41:H43" si="13">(E41-I41)/I41</f>
        <v>0.27689597665451898</v>
      </c>
      <c r="I41" s="280">
        <v>7674.6329999999998</v>
      </c>
      <c r="J41" s="113">
        <v>84076.265379999997</v>
      </c>
      <c r="K41" s="274">
        <f t="shared" si="12"/>
        <v>0.13722369336234688</v>
      </c>
    </row>
    <row r="42" spans="1:11" ht="11.15" customHeight="1">
      <c r="A42" s="417"/>
      <c r="B42" s="417"/>
      <c r="C42" s="135" t="s">
        <v>7</v>
      </c>
      <c r="D42" s="280">
        <v>344407</v>
      </c>
      <c r="E42" s="113">
        <v>23121.1</v>
      </c>
      <c r="F42" s="113">
        <v>254083</v>
      </c>
      <c r="G42" s="274">
        <f>E42/$E$44</f>
        <v>0.38145510279164996</v>
      </c>
      <c r="H42" s="274">
        <f t="shared" si="13"/>
        <v>0.17611960038252586</v>
      </c>
      <c r="I42" s="280">
        <v>19658.8</v>
      </c>
      <c r="J42" s="113">
        <v>215362.1</v>
      </c>
      <c r="K42" s="274">
        <f t="shared" si="12"/>
        <v>0.35150255954541471</v>
      </c>
    </row>
    <row r="43" spans="1:11" ht="11.15" customHeight="1">
      <c r="A43" s="417"/>
      <c r="B43" s="417"/>
      <c r="C43" s="135" t="s">
        <v>89</v>
      </c>
      <c r="D43" s="280">
        <v>28</v>
      </c>
      <c r="E43" s="113">
        <v>1026.02</v>
      </c>
      <c r="F43" s="113">
        <v>11275.1559</v>
      </c>
      <c r="G43" s="274">
        <f>E43/$E$44</f>
        <v>1.6927419740682265E-2</v>
      </c>
      <c r="H43" s="274">
        <f t="shared" si="13"/>
        <v>-8.9176355128992475E-3</v>
      </c>
      <c r="I43" s="280">
        <v>1035.252</v>
      </c>
      <c r="J43" s="113">
        <v>11341.209989999999</v>
      </c>
      <c r="K43" s="274">
        <f t="shared" si="12"/>
        <v>1.8510475093826157E-2</v>
      </c>
    </row>
    <row r="44" spans="1:11" ht="11.15" customHeight="1">
      <c r="A44" s="418"/>
      <c r="B44" s="418"/>
      <c r="C44" s="285" t="s">
        <v>0</v>
      </c>
      <c r="D44" s="288">
        <v>370004</v>
      </c>
      <c r="E44" s="286">
        <v>60612.899999999994</v>
      </c>
      <c r="F44" s="286">
        <v>666088.09412999998</v>
      </c>
      <c r="G44" s="287">
        <f>SUM(G39:G43)</f>
        <v>1</v>
      </c>
      <c r="H44" s="287">
        <f>(E44-I44)/I44</f>
        <v>8.3768566314844514E-2</v>
      </c>
      <c r="I44" s="288">
        <v>55927.9</v>
      </c>
      <c r="J44" s="286">
        <v>612692.06140000001</v>
      </c>
      <c r="K44" s="287">
        <f>SUM(K39:K43)</f>
        <v>0.99999999999999989</v>
      </c>
    </row>
    <row r="45" spans="1:11" ht="11.15" customHeight="1">
      <c r="A45" s="416" t="str">
        <f>'3.1'!E5</f>
        <v>Květen</v>
      </c>
      <c r="B45" s="416"/>
      <c r="C45" s="145" t="s">
        <v>4</v>
      </c>
      <c r="D45" s="279">
        <v>165</v>
      </c>
      <c r="E45" s="275">
        <v>15292.316000000001</v>
      </c>
      <c r="F45" s="275">
        <v>168088.71588</v>
      </c>
      <c r="G45" s="276">
        <f>E45/$E$50</f>
        <v>0.44941182693946641</v>
      </c>
      <c r="H45" s="276">
        <f>(E45-I45)/I45</f>
        <v>-9.6267826357467293E-2</v>
      </c>
      <c r="I45" s="279">
        <v>16921.292000000001</v>
      </c>
      <c r="J45" s="275">
        <v>185721.05214000001</v>
      </c>
      <c r="K45" s="276">
        <f>I45/$I$50</f>
        <v>0.40517909607901831</v>
      </c>
    </row>
    <row r="46" spans="1:11" ht="11.15" customHeight="1">
      <c r="A46" s="417"/>
      <c r="B46" s="417"/>
      <c r="C46" s="135" t="s">
        <v>5</v>
      </c>
      <c r="D46" s="280">
        <v>730</v>
      </c>
      <c r="E46" s="113">
        <v>4243.2449999999999</v>
      </c>
      <c r="F46" s="113">
        <v>46639.908600000002</v>
      </c>
      <c r="G46" s="274">
        <f t="shared" ref="G46:G48" si="14">E46/$E$50</f>
        <v>0.12470082933165624</v>
      </c>
      <c r="H46" s="274">
        <f>(E46-I46)/I46</f>
        <v>-0.15006385670459343</v>
      </c>
      <c r="I46" s="280">
        <v>4992.4279999999999</v>
      </c>
      <c r="J46" s="113">
        <v>54794.799379999997</v>
      </c>
      <c r="K46" s="274">
        <f t="shared" ref="K46:K49" si="15">I46/$I$50</f>
        <v>0.11954332235857527</v>
      </c>
    </row>
    <row r="47" spans="1:11" ht="11.15" customHeight="1">
      <c r="A47" s="417"/>
      <c r="B47" s="417"/>
      <c r="C47" s="135" t="s">
        <v>6</v>
      </c>
      <c r="D47" s="280">
        <v>24673</v>
      </c>
      <c r="E47" s="113">
        <v>4192.018</v>
      </c>
      <c r="F47" s="113">
        <v>46077.299079999997</v>
      </c>
      <c r="G47" s="274">
        <f t="shared" si="14"/>
        <v>0.12319536608732962</v>
      </c>
      <c r="H47" s="274">
        <f t="shared" ref="H47:H49" si="16">(E47-I47)/I47</f>
        <v>-0.24390232024675515</v>
      </c>
      <c r="I47" s="280">
        <v>5544.2809999999999</v>
      </c>
      <c r="J47" s="113">
        <v>60851.638149999999</v>
      </c>
      <c r="K47" s="274">
        <f t="shared" si="15"/>
        <v>0.13275740197545646</v>
      </c>
    </row>
    <row r="48" spans="1:11" ht="11.15" customHeight="1">
      <c r="A48" s="417"/>
      <c r="B48" s="417"/>
      <c r="C48" s="135" t="s">
        <v>7</v>
      </c>
      <c r="D48" s="280">
        <v>344062</v>
      </c>
      <c r="E48" s="113">
        <v>9290.6</v>
      </c>
      <c r="F48" s="113">
        <v>102119.5</v>
      </c>
      <c r="G48" s="274">
        <f t="shared" si="14"/>
        <v>0.27303290877351782</v>
      </c>
      <c r="H48" s="274">
        <f t="shared" si="16"/>
        <v>-0.29911886297112161</v>
      </c>
      <c r="I48" s="280">
        <v>13255.6</v>
      </c>
      <c r="J48" s="113">
        <v>145488.70000000001</v>
      </c>
      <c r="K48" s="274">
        <f t="shared" si="15"/>
        <v>0.31740436994911703</v>
      </c>
    </row>
    <row r="49" spans="1:11" ht="11.15" customHeight="1">
      <c r="A49" s="417"/>
      <c r="B49" s="417"/>
      <c r="C49" s="135" t="s">
        <v>89</v>
      </c>
      <c r="D49" s="280">
        <v>28</v>
      </c>
      <c r="E49" s="113">
        <v>1009.221</v>
      </c>
      <c r="F49" s="113">
        <v>11093.03896</v>
      </c>
      <c r="G49" s="274">
        <f>E49/$E$50</f>
        <v>2.9659068868029881E-2</v>
      </c>
      <c r="H49" s="274">
        <f t="shared" si="16"/>
        <v>-3.7828237037121674E-2</v>
      </c>
      <c r="I49" s="280">
        <v>1048.8989999999999</v>
      </c>
      <c r="J49" s="113">
        <v>11512.29171</v>
      </c>
      <c r="K49" s="274">
        <f t="shared" si="15"/>
        <v>2.511580963783298E-2</v>
      </c>
    </row>
    <row r="50" spans="1:11" ht="11.15" customHeight="1">
      <c r="A50" s="418"/>
      <c r="B50" s="418"/>
      <c r="C50" s="285" t="s">
        <v>0</v>
      </c>
      <c r="D50" s="288">
        <v>369658</v>
      </c>
      <c r="E50" s="286">
        <v>34027.4</v>
      </c>
      <c r="F50" s="286">
        <v>374018.46252</v>
      </c>
      <c r="G50" s="287">
        <f>SUM(G45:G49)</f>
        <v>1</v>
      </c>
      <c r="H50" s="287">
        <f t="shared" ref="H50" si="17">(E50-I50)/I50</f>
        <v>-0.18521640227476799</v>
      </c>
      <c r="I50" s="288">
        <v>41762.5</v>
      </c>
      <c r="J50" s="286">
        <v>458368.48138000007</v>
      </c>
      <c r="K50" s="287">
        <f>SUM(K45:K49)</f>
        <v>1</v>
      </c>
    </row>
    <row r="51" spans="1:11" ht="11.15" customHeight="1">
      <c r="A51" s="416" t="str">
        <f>'3.1'!F5</f>
        <v>Červen</v>
      </c>
      <c r="B51" s="416"/>
      <c r="C51" s="145" t="s">
        <v>4</v>
      </c>
      <c r="D51" s="279">
        <v>166</v>
      </c>
      <c r="E51" s="275">
        <v>13741.205</v>
      </c>
      <c r="F51" s="275">
        <v>151620.49048000001</v>
      </c>
      <c r="G51" s="276">
        <f>E51/$E$56</f>
        <v>0.55685614595321842</v>
      </c>
      <c r="H51" s="276">
        <f>(E51-I51)/I51</f>
        <v>-5.3909486355768942E-2</v>
      </c>
      <c r="I51" s="279">
        <v>14524.197</v>
      </c>
      <c r="J51" s="275">
        <v>159112.11337000001</v>
      </c>
      <c r="K51" s="276">
        <f>I51/$I$56</f>
        <v>0.55278260075281549</v>
      </c>
    </row>
    <row r="52" spans="1:11" ht="11.15" customHeight="1">
      <c r="A52" s="417"/>
      <c r="B52" s="417"/>
      <c r="C52" s="135" t="s">
        <v>5</v>
      </c>
      <c r="D52" s="280">
        <v>732</v>
      </c>
      <c r="E52" s="113">
        <v>3008.636</v>
      </c>
      <c r="F52" s="113">
        <v>33197.36219</v>
      </c>
      <c r="G52" s="274">
        <f t="shared" ref="G52:G55" si="18">E52/$E$56</f>
        <v>0.12192361932858925</v>
      </c>
      <c r="H52" s="274">
        <f t="shared" ref="H52:H55" si="19">(E52-I52)/I52</f>
        <v>-8.3687233052406454E-2</v>
      </c>
      <c r="I52" s="280">
        <v>3283.4160000000002</v>
      </c>
      <c r="J52" s="113">
        <v>35970.162819999998</v>
      </c>
      <c r="K52" s="274">
        <f t="shared" ref="K52:K55" si="20">I52/$I$56</f>
        <v>0.12496492823895231</v>
      </c>
    </row>
    <row r="53" spans="1:11" ht="11.15" customHeight="1">
      <c r="A53" s="417"/>
      <c r="B53" s="417"/>
      <c r="C53" s="135" t="s">
        <v>6</v>
      </c>
      <c r="D53" s="280">
        <v>24669</v>
      </c>
      <c r="E53" s="113">
        <v>2113.143</v>
      </c>
      <c r="F53" s="113">
        <v>23316.277099999999</v>
      </c>
      <c r="G53" s="274">
        <f t="shared" si="18"/>
        <v>8.5634168679385975E-2</v>
      </c>
      <c r="H53" s="274">
        <f t="shared" si="19"/>
        <v>0.10982477719661379</v>
      </c>
      <c r="I53" s="280">
        <v>1904.0329999999999</v>
      </c>
      <c r="J53" s="113">
        <v>20858.384549999999</v>
      </c>
      <c r="K53" s="274">
        <f t="shared" si="20"/>
        <v>7.2466403041709315E-2</v>
      </c>
    </row>
    <row r="54" spans="1:11" ht="11.15" customHeight="1">
      <c r="A54" s="417"/>
      <c r="B54" s="417"/>
      <c r="C54" s="135" t="s">
        <v>7</v>
      </c>
      <c r="D54" s="280">
        <v>343729</v>
      </c>
      <c r="E54" s="113">
        <v>4786.7</v>
      </c>
      <c r="F54" s="113">
        <v>52816.5</v>
      </c>
      <c r="G54" s="274">
        <f t="shared" si="18"/>
        <v>0.19397886239483877</v>
      </c>
      <c r="H54" s="274">
        <f t="shared" si="19"/>
        <v>-0.12816916800233133</v>
      </c>
      <c r="I54" s="280">
        <v>5490.4</v>
      </c>
      <c r="J54" s="113">
        <v>60146.9</v>
      </c>
      <c r="K54" s="274">
        <f t="shared" si="20"/>
        <v>0.20896147244307259</v>
      </c>
    </row>
    <row r="55" spans="1:11" ht="11.15" customHeight="1">
      <c r="A55" s="417"/>
      <c r="B55" s="417"/>
      <c r="C55" s="135" t="s">
        <v>89</v>
      </c>
      <c r="D55" s="280">
        <v>28</v>
      </c>
      <c r="E55" s="113">
        <v>1026.7159999999999</v>
      </c>
      <c r="F55" s="113">
        <v>11328.79601</v>
      </c>
      <c r="G55" s="274">
        <f t="shared" si="18"/>
        <v>4.1607203643967507E-2</v>
      </c>
      <c r="H55" s="274">
        <f t="shared" si="19"/>
        <v>-4.2826484588693189E-2</v>
      </c>
      <c r="I55" s="280">
        <v>1072.654</v>
      </c>
      <c r="J55" s="113">
        <v>11750.899509999999</v>
      </c>
      <c r="K55" s="274">
        <f t="shared" si="20"/>
        <v>4.0824595523450316E-2</v>
      </c>
    </row>
    <row r="56" spans="1:11" ht="11.15" customHeight="1">
      <c r="A56" s="418"/>
      <c r="B56" s="418"/>
      <c r="C56" s="285" t="s">
        <v>0</v>
      </c>
      <c r="D56" s="288">
        <v>369324</v>
      </c>
      <c r="E56" s="286">
        <v>24676.400000000001</v>
      </c>
      <c r="F56" s="286">
        <v>272279.42577999999</v>
      </c>
      <c r="G56" s="287">
        <f>SUM(G51:G55)</f>
        <v>1</v>
      </c>
      <c r="H56" s="287">
        <f t="shared" ref="H56" si="21">(E56-I56)/I56</f>
        <v>-6.0830380556200422E-2</v>
      </c>
      <c r="I56" s="288">
        <v>26274.7</v>
      </c>
      <c r="J56" s="286">
        <v>287838.46025</v>
      </c>
      <c r="K56" s="287">
        <f>SUM(K51:K55)</f>
        <v>1</v>
      </c>
    </row>
    <row r="57" spans="1:11" ht="11.15" customHeight="1">
      <c r="A57" s="486" t="str">
        <f>'3.1'!G5</f>
        <v>II. čtvrtletí</v>
      </c>
      <c r="B57" s="416"/>
      <c r="C57" s="145" t="s">
        <v>4</v>
      </c>
      <c r="D57" s="279">
        <f>D51</f>
        <v>166</v>
      </c>
      <c r="E57" s="275">
        <f>E39+E45+E51</f>
        <v>48924.075000000004</v>
      </c>
      <c r="F57" s="275">
        <f>F39+F45+F51</f>
        <v>538290.86031999998</v>
      </c>
      <c r="G57" s="276">
        <f>E57/$E$62</f>
        <v>0.41003543510673701</v>
      </c>
      <c r="H57" s="276">
        <f>(E57-I57)/I57</f>
        <v>-7.29494124936758E-2</v>
      </c>
      <c r="I57" s="279">
        <f>I39+I45+I51</f>
        <v>52773.9</v>
      </c>
      <c r="J57" s="275">
        <f>J39+J45+J51</f>
        <v>578486.70760000008</v>
      </c>
      <c r="K57" s="276">
        <f>I57/$I$62</f>
        <v>0.42571578613658201</v>
      </c>
    </row>
    <row r="58" spans="1:11" ht="11.15" customHeight="1">
      <c r="A58" s="417"/>
      <c r="B58" s="417"/>
      <c r="C58" s="135" t="s">
        <v>5</v>
      </c>
      <c r="D58" s="280">
        <f>D52</f>
        <v>732</v>
      </c>
      <c r="E58" s="113">
        <f t="shared" ref="E58:F58" si="22">E40+E46+E52</f>
        <v>14027.398999999999</v>
      </c>
      <c r="F58" s="113">
        <f t="shared" si="22"/>
        <v>154294.85519000003</v>
      </c>
      <c r="G58" s="274">
        <f t="shared" ref="G58:G61" si="23">E58/$E$62</f>
        <v>0.11756442308578766</v>
      </c>
      <c r="H58" s="274">
        <f t="shared" ref="H58:H61" si="24">(E58-I58)/I58</f>
        <v>-3.3036508502860315E-2</v>
      </c>
      <c r="I58" s="280">
        <f t="shared" ref="I58:J59" si="25">I40+I46+I52</f>
        <v>14506.648000000001</v>
      </c>
      <c r="J58" s="113">
        <f t="shared" si="25"/>
        <v>159023.90613999998</v>
      </c>
      <c r="K58" s="274">
        <f t="shared" ref="K58:K61" si="26">I58/$I$62</f>
        <v>0.11702203281407429</v>
      </c>
    </row>
    <row r="59" spans="1:11" ht="11.15" customHeight="1">
      <c r="A59" s="417"/>
      <c r="B59" s="417"/>
      <c r="C59" s="135" t="s">
        <v>6</v>
      </c>
      <c r="D59" s="280">
        <f>D53</f>
        <v>24669</v>
      </c>
      <c r="E59" s="113">
        <f>E41+E47+E53</f>
        <v>16104.869000000001</v>
      </c>
      <c r="F59" s="113">
        <f t="shared" ref="F59" si="27">F41+F47+F53</f>
        <v>177084.27604999999</v>
      </c>
      <c r="G59" s="274">
        <f t="shared" si="23"/>
        <v>0.13497581646156825</v>
      </c>
      <c r="H59" s="274">
        <f t="shared" si="24"/>
        <v>6.4929276020077337E-2</v>
      </c>
      <c r="I59" s="280">
        <f>I41+I47+I53</f>
        <v>15122.947</v>
      </c>
      <c r="J59" s="113">
        <f t="shared" si="25"/>
        <v>165786.28808</v>
      </c>
      <c r="K59" s="274">
        <f t="shared" si="26"/>
        <v>0.12199358529134409</v>
      </c>
    </row>
    <row r="60" spans="1:11" ht="11.15" customHeight="1">
      <c r="A60" s="417"/>
      <c r="B60" s="417"/>
      <c r="C60" s="135" t="s">
        <v>7</v>
      </c>
      <c r="D60" s="280">
        <f>D54</f>
        <v>343729</v>
      </c>
      <c r="E60" s="113">
        <f t="shared" ref="E60:F60" si="28">E42+E48+E54</f>
        <v>37198.399999999994</v>
      </c>
      <c r="F60" s="113">
        <f t="shared" si="28"/>
        <v>409019</v>
      </c>
      <c r="G60" s="274">
        <f t="shared" si="23"/>
        <v>0.31176189083338707</v>
      </c>
      <c r="H60" s="274">
        <f t="shared" si="24"/>
        <v>-3.1412740074157619E-2</v>
      </c>
      <c r="I60" s="280">
        <f t="shared" ref="I60:J61" si="29">I42+I48+I54</f>
        <v>38404.800000000003</v>
      </c>
      <c r="J60" s="113">
        <f t="shared" si="29"/>
        <v>420997.70000000007</v>
      </c>
      <c r="K60" s="274">
        <f t="shared" si="26"/>
        <v>0.30980332367738983</v>
      </c>
    </row>
    <row r="61" spans="1:11" ht="11.15" customHeight="1">
      <c r="A61" s="417"/>
      <c r="B61" s="417"/>
      <c r="C61" s="135" t="s">
        <v>89</v>
      </c>
      <c r="D61" s="280">
        <f>D55</f>
        <v>28</v>
      </c>
      <c r="E61" s="113">
        <f>E43+E49+E55</f>
        <v>3061.9569999999999</v>
      </c>
      <c r="F61" s="113">
        <f t="shared" ref="F61" si="30">F43+F49+F55</f>
        <v>33696.990870000001</v>
      </c>
      <c r="G61" s="274">
        <f t="shared" si="23"/>
        <v>2.5662434512520042E-2</v>
      </c>
      <c r="H61" s="274">
        <f t="shared" si="24"/>
        <v>-3.0045568224834909E-2</v>
      </c>
      <c r="I61" s="280">
        <f>I43+I49+I55</f>
        <v>3156.8049999999998</v>
      </c>
      <c r="J61" s="113">
        <f t="shared" si="29"/>
        <v>34604.401209999996</v>
      </c>
      <c r="K61" s="274">
        <f t="shared" si="26"/>
        <v>2.5465272080609783E-2</v>
      </c>
    </row>
    <row r="62" spans="1:11" ht="11.15" customHeight="1">
      <c r="A62" s="418"/>
      <c r="B62" s="418"/>
      <c r="C62" s="285" t="s">
        <v>0</v>
      </c>
      <c r="D62" s="288">
        <f>SUM(D57:D61)</f>
        <v>369324</v>
      </c>
      <c r="E62" s="286">
        <f>SUM(E57:E61)</f>
        <v>119316.7</v>
      </c>
      <c r="F62" s="286">
        <f>SUM(F57:F61)</f>
        <v>1312385.9824300001</v>
      </c>
      <c r="G62" s="287">
        <f>SUM(G57:G61)</f>
        <v>1</v>
      </c>
      <c r="H62" s="287">
        <f>(E62-I62)/I62</f>
        <v>-3.7497650548420552E-2</v>
      </c>
      <c r="I62" s="288">
        <f>SUM(I57:I61)</f>
        <v>123965.1</v>
      </c>
      <c r="J62" s="286">
        <f>SUM(J57:J61)</f>
        <v>1358899.00303</v>
      </c>
      <c r="K62" s="287">
        <f>SUM(K57:K61)</f>
        <v>1</v>
      </c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15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1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1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ht="1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1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1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ht="1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1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1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1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1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1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1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1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ht="1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ht="1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1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ht="15" customHeight="1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ht="1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1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ht="15" customHeight="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15" customHeight="1"/>
    <row r="105" spans="1:11" ht="15" customHeight="1"/>
    <row r="106" spans="1:11" ht="15" customHeight="1"/>
    <row r="107" spans="1:11" ht="15" customHeight="1"/>
    <row r="108" spans="1:11" ht="15" customHeight="1"/>
    <row r="109" spans="1:11" ht="15" customHeight="1"/>
    <row r="110" spans="1:11" ht="15" customHeight="1"/>
    <row r="111" spans="1:11" ht="15" customHeight="1"/>
    <row r="112" spans="1:11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8">
    <mergeCell ref="D34:D35"/>
    <mergeCell ref="I34:K35"/>
    <mergeCell ref="H36:H38"/>
    <mergeCell ref="G36:G38"/>
    <mergeCell ref="K36:K38"/>
    <mergeCell ref="A45:B50"/>
    <mergeCell ref="E36:F37"/>
    <mergeCell ref="I36:J37"/>
    <mergeCell ref="A51:B56"/>
    <mergeCell ref="A57:B62"/>
    <mergeCell ref="A39:B44"/>
    <mergeCell ref="A38:B38"/>
    <mergeCell ref="A9:B14"/>
    <mergeCell ref="A15:B20"/>
    <mergeCell ref="A21:B26"/>
    <mergeCell ref="A27:B32"/>
    <mergeCell ref="A34:C34"/>
    <mergeCell ref="A2:K2"/>
    <mergeCell ref="A8:B8"/>
    <mergeCell ref="H6:H8"/>
    <mergeCell ref="A3:C3"/>
    <mergeCell ref="E6:F7"/>
    <mergeCell ref="I6:J7"/>
    <mergeCell ref="G6:G8"/>
    <mergeCell ref="K6:K8"/>
    <mergeCell ref="A4:C4"/>
    <mergeCell ref="D4:D5"/>
    <mergeCell ref="I4:K5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2 H62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24"/>
  <dimension ref="A1:T120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16" s="91" customFormat="1" ht="18">
      <c r="A1" s="490" t="s">
        <v>287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6" s="91" customFormat="1" ht="3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6" ht="3" customHeight="1">
      <c r="A3" s="510"/>
      <c r="B3" s="510"/>
      <c r="C3" s="510"/>
      <c r="D3" s="267"/>
      <c r="E3" s="267"/>
      <c r="F3" s="268"/>
      <c r="G3" s="269"/>
      <c r="H3" s="269"/>
      <c r="I3" s="269"/>
    </row>
    <row r="4" spans="1:16" ht="13" customHeight="1">
      <c r="A4" s="482" t="s">
        <v>36</v>
      </c>
      <c r="B4" s="482"/>
      <c r="C4" s="482"/>
      <c r="D4" s="476">
        <f>'3.1'!A4</f>
        <v>2026</v>
      </c>
      <c r="E4" s="320"/>
      <c r="F4" s="309"/>
      <c r="G4" s="309"/>
      <c r="H4" s="309"/>
      <c r="I4" s="476">
        <f>D4-1</f>
        <v>2025</v>
      </c>
      <c r="J4" s="477"/>
      <c r="K4" s="477"/>
    </row>
    <row r="5" spans="1:16" ht="25" customHeight="1">
      <c r="A5" s="131"/>
      <c r="B5" s="131"/>
      <c r="C5" s="131"/>
      <c r="D5" s="478"/>
      <c r="E5" s="321"/>
      <c r="F5" s="322"/>
      <c r="G5" s="322"/>
      <c r="H5" s="323"/>
      <c r="I5" s="478"/>
      <c r="J5" s="479"/>
      <c r="K5" s="479"/>
    </row>
    <row r="6" spans="1:16" ht="25" customHeight="1">
      <c r="A6" s="271"/>
      <c r="B6" s="250"/>
      <c r="C6" s="272"/>
      <c r="D6" s="330" t="s">
        <v>155</v>
      </c>
      <c r="E6" s="474" t="s">
        <v>59</v>
      </c>
      <c r="F6" s="474"/>
      <c r="G6" s="475" t="s">
        <v>32</v>
      </c>
      <c r="H6" s="475" t="s">
        <v>255</v>
      </c>
      <c r="I6" s="472" t="s">
        <v>59</v>
      </c>
      <c r="J6" s="473"/>
      <c r="K6" s="475" t="s">
        <v>32</v>
      </c>
    </row>
    <row r="7" spans="1:16" ht="25" customHeight="1">
      <c r="A7" s="271"/>
      <c r="B7" s="273"/>
      <c r="D7" s="331"/>
      <c r="E7" s="474"/>
      <c r="F7" s="474"/>
      <c r="G7" s="475"/>
      <c r="H7" s="475"/>
      <c r="I7" s="472"/>
      <c r="J7" s="473"/>
      <c r="K7" s="475"/>
    </row>
    <row r="8" spans="1:16" ht="15" customHeight="1">
      <c r="A8" s="483" t="s">
        <v>154</v>
      </c>
      <c r="B8" s="483"/>
      <c r="C8" s="290" t="s">
        <v>179</v>
      </c>
      <c r="D8" s="310"/>
      <c r="E8" s="199" t="s">
        <v>246</v>
      </c>
      <c r="F8" s="199" t="s">
        <v>247</v>
      </c>
      <c r="G8" s="461"/>
      <c r="H8" s="461"/>
      <c r="I8" s="201" t="s">
        <v>246</v>
      </c>
      <c r="J8" s="199" t="s">
        <v>247</v>
      </c>
      <c r="K8" s="461"/>
    </row>
    <row r="9" spans="1:16" ht="11.15" customHeight="1">
      <c r="A9" s="416" t="str">
        <f>'3.1'!D5</f>
        <v>Duben</v>
      </c>
      <c r="B9" s="416"/>
      <c r="C9" s="145" t="s">
        <v>4</v>
      </c>
      <c r="D9" s="279">
        <v>45</v>
      </c>
      <c r="E9" s="275">
        <v>6668.8339999999998</v>
      </c>
      <c r="F9" s="275">
        <v>73285.201209999999</v>
      </c>
      <c r="G9" s="276">
        <f>E9/$E$14</f>
        <v>0.46931620285380066</v>
      </c>
      <c r="H9" s="276">
        <f>(E9-I9)/I9</f>
        <v>-0.18429925966190328</v>
      </c>
      <c r="I9" s="279">
        <v>8175.5889999999999</v>
      </c>
      <c r="J9" s="275">
        <v>89563.241720000005</v>
      </c>
      <c r="K9" s="276">
        <f>I9/$I$14</f>
        <v>0.56826225064294156</v>
      </c>
    </row>
    <row r="10" spans="1:16" ht="11.15" customHeight="1">
      <c r="A10" s="417"/>
      <c r="B10" s="417"/>
      <c r="C10" s="135" t="s">
        <v>5</v>
      </c>
      <c r="D10" s="280">
        <v>147</v>
      </c>
      <c r="E10" s="113">
        <v>1517.221</v>
      </c>
      <c r="F10" s="113">
        <v>16673.316750000002</v>
      </c>
      <c r="G10" s="274">
        <f>E10/$E$14</f>
        <v>0.10677374764614718</v>
      </c>
      <c r="H10" s="274">
        <f>(E10-I10)/I10</f>
        <v>8.476058309721593E-2</v>
      </c>
      <c r="I10" s="280">
        <v>1398.6690000000001</v>
      </c>
      <c r="J10" s="113">
        <v>15322.727919999999</v>
      </c>
      <c r="K10" s="274">
        <f>I10/$I$14</f>
        <v>9.721755751720304E-2</v>
      </c>
      <c r="L10" s="68"/>
      <c r="N10" s="68"/>
      <c r="O10" s="68"/>
      <c r="P10" s="68"/>
    </row>
    <row r="11" spans="1:16" ht="11.15" customHeight="1">
      <c r="A11" s="417"/>
      <c r="B11" s="417"/>
      <c r="C11" s="135" t="s">
        <v>6</v>
      </c>
      <c r="D11" s="280">
        <v>5639</v>
      </c>
      <c r="E11" s="113">
        <v>2465.703</v>
      </c>
      <c r="F11" s="113">
        <v>27084.387980000003</v>
      </c>
      <c r="G11" s="274">
        <f>E11/$E$14</f>
        <v>0.17352274315498403</v>
      </c>
      <c r="H11" s="274">
        <f t="shared" ref="H11:H13" si="0">(E11-I11)/I11</f>
        <v>0.2902893767507479</v>
      </c>
      <c r="I11" s="280">
        <v>1910.9690000000001</v>
      </c>
      <c r="J11" s="113">
        <v>20935.098279999998</v>
      </c>
      <c r="K11" s="274">
        <f>I11/$I$14</f>
        <v>0.13282609300062556</v>
      </c>
      <c r="L11" s="68"/>
      <c r="N11" s="68"/>
      <c r="O11" s="68"/>
      <c r="P11" s="68"/>
    </row>
    <row r="12" spans="1:16" ht="11.15" customHeight="1">
      <c r="A12" s="417"/>
      <c r="B12" s="417"/>
      <c r="C12" s="135" t="s">
        <v>7</v>
      </c>
      <c r="D12" s="280">
        <v>72764</v>
      </c>
      <c r="E12" s="113">
        <v>3251.6</v>
      </c>
      <c r="F12" s="113">
        <v>35732.800000000003</v>
      </c>
      <c r="G12" s="274">
        <f>E12/$E$14</f>
        <v>0.22882989218196437</v>
      </c>
      <c r="H12" s="274">
        <f t="shared" si="0"/>
        <v>0.25008650186459574</v>
      </c>
      <c r="I12" s="280">
        <v>2601.1</v>
      </c>
      <c r="J12" s="113">
        <v>28494.6</v>
      </c>
      <c r="K12" s="274">
        <f>I12/$I$14</f>
        <v>0.18079516229929798</v>
      </c>
      <c r="L12" s="68"/>
      <c r="N12" s="68"/>
      <c r="O12" s="68"/>
      <c r="P12" s="68"/>
    </row>
    <row r="13" spans="1:16" ht="11.15" customHeight="1">
      <c r="A13" s="417"/>
      <c r="B13" s="417"/>
      <c r="C13" s="135" t="s">
        <v>89</v>
      </c>
      <c r="D13" s="280">
        <v>11</v>
      </c>
      <c r="E13" s="113">
        <v>306.32400000000001</v>
      </c>
      <c r="F13" s="113">
        <v>3366.2635</v>
      </c>
      <c r="G13" s="274">
        <f>E13/$E$14</f>
        <v>2.1557414163103722E-2</v>
      </c>
      <c r="H13" s="274">
        <f t="shared" si="0"/>
        <v>1.8794504328622823E-2</v>
      </c>
      <c r="I13" s="280">
        <v>300.673</v>
      </c>
      <c r="J13" s="113">
        <v>3293.8775000000001</v>
      </c>
      <c r="K13" s="274">
        <f>I13/$I$14</f>
        <v>2.0898936539931884E-2</v>
      </c>
      <c r="L13" s="68"/>
      <c r="N13" s="68"/>
      <c r="O13" s="68"/>
      <c r="P13" s="68"/>
    </row>
    <row r="14" spans="1:16" ht="11.15" customHeight="1">
      <c r="A14" s="418"/>
      <c r="B14" s="418"/>
      <c r="C14" s="285" t="s">
        <v>0</v>
      </c>
      <c r="D14" s="288">
        <v>78606</v>
      </c>
      <c r="E14" s="286">
        <v>14209.682000000001</v>
      </c>
      <c r="F14" s="286">
        <v>156141.96944000002</v>
      </c>
      <c r="G14" s="287">
        <f>SUM(G9:G13)</f>
        <v>1</v>
      </c>
      <c r="H14" s="287">
        <f>(E14-I14)/I14</f>
        <v>-1.2324876624730611E-2</v>
      </c>
      <c r="I14" s="288">
        <v>14387</v>
      </c>
      <c r="J14" s="286">
        <v>157609.54542000001</v>
      </c>
      <c r="K14" s="287">
        <f>SUM(K9:K13)</f>
        <v>1</v>
      </c>
      <c r="L14" s="68"/>
    </row>
    <row r="15" spans="1:16" ht="11.15" customHeight="1">
      <c r="A15" s="416" t="str">
        <f>'3.1'!E5</f>
        <v>Květen</v>
      </c>
      <c r="B15" s="416"/>
      <c r="C15" s="145" t="s">
        <v>4</v>
      </c>
      <c r="D15" s="279">
        <v>45</v>
      </c>
      <c r="E15" s="275">
        <v>6892.3980000000001</v>
      </c>
      <c r="F15" s="275">
        <v>75759.027419999999</v>
      </c>
      <c r="G15" s="276">
        <f>E15/$E$20</f>
        <v>0.65356415117473077</v>
      </c>
      <c r="H15" s="276">
        <f>(E15-I15)/I15</f>
        <v>-0.10664294196651115</v>
      </c>
      <c r="I15" s="279">
        <v>7715.1660000000002</v>
      </c>
      <c r="J15" s="275">
        <v>84678.758730000001</v>
      </c>
      <c r="K15" s="276">
        <f>I15/$I$20</f>
        <v>0.62851652111574552</v>
      </c>
      <c r="L15" s="68"/>
      <c r="M15" s="68"/>
    </row>
    <row r="16" spans="1:16" ht="11.15" customHeight="1">
      <c r="A16" s="417"/>
      <c r="B16" s="417"/>
      <c r="C16" s="135" t="s">
        <v>5</v>
      </c>
      <c r="D16" s="280">
        <v>147</v>
      </c>
      <c r="E16" s="113">
        <v>938.75400000000002</v>
      </c>
      <c r="F16" s="113">
        <v>10318.745440000001</v>
      </c>
      <c r="G16" s="274">
        <f>E16/$E$20</f>
        <v>8.9016328014122681E-2</v>
      </c>
      <c r="H16" s="274">
        <f>(E16-I16)/I16</f>
        <v>-0.15758008675878582</v>
      </c>
      <c r="I16" s="280">
        <v>1114.354</v>
      </c>
      <c r="J16" s="113">
        <v>12230.44418</v>
      </c>
      <c r="K16" s="274">
        <f>I16/$I$20</f>
        <v>9.078092413972888E-2</v>
      </c>
      <c r="L16" s="86"/>
      <c r="M16" s="68"/>
    </row>
    <row r="17" spans="1:20" ht="11.15" customHeight="1">
      <c r="A17" s="417"/>
      <c r="B17" s="417"/>
      <c r="C17" s="135" t="s">
        <v>6</v>
      </c>
      <c r="D17" s="280">
        <v>5638</v>
      </c>
      <c r="E17" s="113">
        <v>1099.8690000000001</v>
      </c>
      <c r="F17" s="113">
        <v>12062.24641</v>
      </c>
      <c r="G17" s="274">
        <f>E17/$E$20</f>
        <v>0.10429388282400406</v>
      </c>
      <c r="H17" s="274">
        <f t="shared" ref="H17:H20" si="1">(E17-I17)/I17</f>
        <v>-0.20325386413570629</v>
      </c>
      <c r="I17" s="280">
        <v>1380.451</v>
      </c>
      <c r="J17" s="113">
        <v>15151.57891</v>
      </c>
      <c r="K17" s="274">
        <f>I17/$I$20</f>
        <v>0.11245853428050051</v>
      </c>
      <c r="L17" s="68"/>
      <c r="M17" s="68"/>
      <c r="N17" s="68"/>
      <c r="O17" s="68"/>
    </row>
    <row r="18" spans="1:20" ht="11.15" customHeight="1">
      <c r="A18" s="417"/>
      <c r="B18" s="417"/>
      <c r="C18" s="135" t="s">
        <v>7</v>
      </c>
      <c r="D18" s="280">
        <v>72691</v>
      </c>
      <c r="E18" s="113">
        <v>1306.5999999999999</v>
      </c>
      <c r="F18" s="113">
        <v>14361.5</v>
      </c>
      <c r="G18" s="274">
        <f>E18/$E$20</f>
        <v>0.12389692526823075</v>
      </c>
      <c r="H18" s="274">
        <f t="shared" si="1"/>
        <v>-0.25503164376532306</v>
      </c>
      <c r="I18" s="280">
        <v>1753.9</v>
      </c>
      <c r="J18" s="113">
        <v>19249.599999999999</v>
      </c>
      <c r="K18" s="274">
        <f>I18/$I$20</f>
        <v>0.14288158237747653</v>
      </c>
      <c r="L18" s="68"/>
      <c r="M18" s="68"/>
      <c r="N18" s="68"/>
      <c r="O18" s="68"/>
    </row>
    <row r="19" spans="1:20" ht="11.15" customHeight="1">
      <c r="A19" s="417"/>
      <c r="B19" s="417"/>
      <c r="C19" s="135" t="s">
        <v>89</v>
      </c>
      <c r="D19" s="280">
        <v>11</v>
      </c>
      <c r="E19" s="113">
        <v>308.24200000000002</v>
      </c>
      <c r="F19" s="113">
        <v>3388.1015200000002</v>
      </c>
      <c r="G19" s="274">
        <f>E19/$E$20</f>
        <v>2.922871271891167E-2</v>
      </c>
      <c r="H19" s="274">
        <f t="shared" si="1"/>
        <v>-9.9155555698312373E-3</v>
      </c>
      <c r="I19" s="280">
        <v>311.32900000000001</v>
      </c>
      <c r="J19" s="113">
        <v>3417.0302000000001</v>
      </c>
      <c r="K19" s="274">
        <f>I19/$I$20</f>
        <v>2.5362438086548488E-2</v>
      </c>
      <c r="L19" s="68"/>
      <c r="M19" s="68"/>
      <c r="N19" s="68"/>
      <c r="O19" s="68"/>
    </row>
    <row r="20" spans="1:20" ht="11.15" customHeight="1">
      <c r="A20" s="418"/>
      <c r="B20" s="418"/>
      <c r="C20" s="285" t="s">
        <v>0</v>
      </c>
      <c r="D20" s="288">
        <v>78532</v>
      </c>
      <c r="E20" s="286">
        <v>10545.863000000001</v>
      </c>
      <c r="F20" s="286">
        <v>115889.62078999999</v>
      </c>
      <c r="G20" s="287">
        <f>SUM(G15:G19)</f>
        <v>1</v>
      </c>
      <c r="H20" s="287">
        <f t="shared" si="1"/>
        <v>-0.14088055591762247</v>
      </c>
      <c r="I20" s="288">
        <v>12275.2</v>
      </c>
      <c r="J20" s="286">
        <v>134727.41202000002</v>
      </c>
      <c r="K20" s="287">
        <f>SUM(K15:K19)</f>
        <v>0.99999999999999978</v>
      </c>
      <c r="L20" s="68"/>
      <c r="M20" s="68"/>
      <c r="N20" s="68"/>
      <c r="O20" s="68"/>
    </row>
    <row r="21" spans="1:20" ht="11.15" customHeight="1">
      <c r="A21" s="416" t="str">
        <f>'3.1'!F5</f>
        <v>Červen</v>
      </c>
      <c r="B21" s="416"/>
      <c r="C21" s="145" t="s">
        <v>4</v>
      </c>
      <c r="D21" s="279">
        <v>45</v>
      </c>
      <c r="E21" s="275">
        <v>10004.457</v>
      </c>
      <c r="F21" s="275">
        <v>110389.7499</v>
      </c>
      <c r="G21" s="276">
        <f>E21/$E$26</f>
        <v>0.81709457903256633</v>
      </c>
      <c r="H21" s="276">
        <f>(E21-I21)/I21</f>
        <v>0.13800242605028362</v>
      </c>
      <c r="I21" s="279">
        <v>8791.2440000000006</v>
      </c>
      <c r="J21" s="275">
        <v>96307.496870000003</v>
      </c>
      <c r="K21" s="276">
        <f>I21/$I$26</f>
        <v>0.7954797086368367</v>
      </c>
      <c r="L21" s="78"/>
      <c r="M21" s="78"/>
      <c r="N21" s="78"/>
      <c r="O21" s="78"/>
      <c r="P21" s="78"/>
      <c r="Q21" s="78"/>
      <c r="R21" s="78"/>
      <c r="S21" s="78"/>
      <c r="T21" s="78"/>
    </row>
    <row r="22" spans="1:20" ht="11.15" customHeight="1">
      <c r="A22" s="417"/>
      <c r="B22" s="417"/>
      <c r="C22" s="135" t="s">
        <v>5</v>
      </c>
      <c r="D22" s="280">
        <v>147</v>
      </c>
      <c r="E22" s="113">
        <v>661.78300000000002</v>
      </c>
      <c r="F22" s="113">
        <v>7302.4119799999999</v>
      </c>
      <c r="G22" s="274">
        <f>E22/$E$26</f>
        <v>5.404984016582897E-2</v>
      </c>
      <c r="H22" s="274">
        <f t="shared" ref="H22:H26" si="2">(E22-I22)/I22</f>
        <v>-0.10271700149551012</v>
      </c>
      <c r="I22" s="280">
        <v>737.54100000000005</v>
      </c>
      <c r="J22" s="113">
        <v>8079.4937200000004</v>
      </c>
      <c r="K22" s="274">
        <f>I22/$I$26</f>
        <v>6.6736732570239335E-2</v>
      </c>
      <c r="L22" s="78"/>
      <c r="M22" s="78"/>
      <c r="N22" s="78"/>
      <c r="O22" s="78"/>
      <c r="P22" s="78"/>
      <c r="Q22" s="78"/>
      <c r="R22" s="78"/>
      <c r="S22" s="78"/>
      <c r="T22" s="78"/>
    </row>
    <row r="23" spans="1:20" ht="11.15" customHeight="1">
      <c r="A23" s="417"/>
      <c r="B23" s="417"/>
      <c r="C23" s="135" t="s">
        <v>6</v>
      </c>
      <c r="D23" s="280">
        <v>5637</v>
      </c>
      <c r="E23" s="113">
        <v>573.03200000000004</v>
      </c>
      <c r="F23" s="113">
        <v>6297.4694100000006</v>
      </c>
      <c r="G23" s="274">
        <f>E23/$E$26</f>
        <v>4.6801274753061513E-2</v>
      </c>
      <c r="H23" s="274">
        <f t="shared" si="2"/>
        <v>0.20375769899755489</v>
      </c>
      <c r="I23" s="280">
        <v>476.036</v>
      </c>
      <c r="J23" s="113">
        <v>5214.9151400000001</v>
      </c>
      <c r="K23" s="274">
        <f>I23/$I$26</f>
        <v>4.3074333800841517E-2</v>
      </c>
      <c r="L23" s="78"/>
      <c r="M23" s="78"/>
      <c r="N23" s="78"/>
      <c r="O23" s="78"/>
      <c r="P23" s="78"/>
      <c r="Q23" s="78"/>
      <c r="R23" s="78"/>
      <c r="S23" s="78"/>
      <c r="T23" s="78"/>
    </row>
    <row r="24" spans="1:20" ht="11.15" customHeight="1">
      <c r="A24" s="417"/>
      <c r="B24" s="417"/>
      <c r="C24" s="135" t="s">
        <v>7</v>
      </c>
      <c r="D24" s="280">
        <v>72620</v>
      </c>
      <c r="E24" s="113">
        <v>673.2</v>
      </c>
      <c r="F24" s="113">
        <v>7427.8</v>
      </c>
      <c r="G24" s="274">
        <f>E24/$E$26</f>
        <v>5.4982301448716672E-2</v>
      </c>
      <c r="H24" s="274">
        <f t="shared" si="2"/>
        <v>-7.3237885462554969E-2</v>
      </c>
      <c r="I24" s="280">
        <v>726.4</v>
      </c>
      <c r="J24" s="113">
        <v>7958</v>
      </c>
      <c r="K24" s="274">
        <f>I24/$I$26</f>
        <v>6.572863412206488E-2</v>
      </c>
      <c r="L24" s="78"/>
      <c r="M24" s="78"/>
      <c r="N24" s="78"/>
      <c r="O24" s="78"/>
      <c r="P24" s="78"/>
      <c r="Q24" s="78"/>
      <c r="R24" s="78"/>
      <c r="S24" s="78"/>
      <c r="T24" s="78"/>
    </row>
    <row r="25" spans="1:20" ht="11.15" customHeight="1">
      <c r="A25" s="417"/>
      <c r="B25" s="417"/>
      <c r="C25" s="135" t="s">
        <v>89</v>
      </c>
      <c r="D25" s="280">
        <v>11</v>
      </c>
      <c r="E25" s="113">
        <v>331.46800000000002</v>
      </c>
      <c r="F25" s="113">
        <v>3657.4285199999999</v>
      </c>
      <c r="G25" s="274">
        <f>E25/$E$26</f>
        <v>2.7072004599826525E-2</v>
      </c>
      <c r="H25" s="274">
        <f t="shared" si="2"/>
        <v>3.4935165902229059E-2</v>
      </c>
      <c r="I25" s="280">
        <v>320.279</v>
      </c>
      <c r="J25" s="113">
        <v>3508.64408</v>
      </c>
      <c r="K25" s="274">
        <f>I25/$I$26</f>
        <v>2.8980590870017645E-2</v>
      </c>
      <c r="L25" s="78"/>
      <c r="M25" s="78"/>
      <c r="N25" s="78"/>
      <c r="O25" s="78"/>
      <c r="P25" s="78"/>
      <c r="Q25" s="78"/>
      <c r="R25" s="78"/>
      <c r="S25" s="78"/>
      <c r="T25" s="78"/>
    </row>
    <row r="26" spans="1:20" ht="11.15" customHeight="1">
      <c r="A26" s="418"/>
      <c r="B26" s="418"/>
      <c r="C26" s="285" t="s">
        <v>0</v>
      </c>
      <c r="D26" s="288">
        <v>78460</v>
      </c>
      <c r="E26" s="286">
        <v>12243.94</v>
      </c>
      <c r="F26" s="286">
        <v>135074.85980999999</v>
      </c>
      <c r="G26" s="287">
        <f>SUM(G21:G25)</f>
        <v>0.99999999999999989</v>
      </c>
      <c r="H26" s="287">
        <f t="shared" si="2"/>
        <v>0.10789847532009234</v>
      </c>
      <c r="I26" s="288">
        <v>11051.5</v>
      </c>
      <c r="J26" s="286">
        <v>121068.54981</v>
      </c>
      <c r="K26" s="287">
        <f>SUM(K21:K25)</f>
        <v>1</v>
      </c>
    </row>
    <row r="27" spans="1:20" ht="11.15" customHeight="1">
      <c r="A27" s="486" t="str">
        <f>'3.1'!G5</f>
        <v>II. čtvrtletí</v>
      </c>
      <c r="B27" s="416"/>
      <c r="C27" s="145" t="s">
        <v>4</v>
      </c>
      <c r="D27" s="279">
        <f>D21</f>
        <v>45</v>
      </c>
      <c r="E27" s="275">
        <f>E9+E15+E21</f>
        <v>23565.688999999998</v>
      </c>
      <c r="F27" s="275">
        <f>F9+F15+F21</f>
        <v>259433.97852999999</v>
      </c>
      <c r="G27" s="276">
        <f>E27/$E$32</f>
        <v>0.6369193787427041</v>
      </c>
      <c r="H27" s="276">
        <f>(E27-I27)/I27</f>
        <v>-4.5227698129312981E-2</v>
      </c>
      <c r="I27" s="279">
        <f>I9+I15+I21</f>
        <v>24681.999000000003</v>
      </c>
      <c r="J27" s="275">
        <f>J9+J15+J21</f>
        <v>270549.49731999997</v>
      </c>
      <c r="K27" s="276">
        <f>I27/$I$32</f>
        <v>0.65445710709901173</v>
      </c>
    </row>
    <row r="28" spans="1:20" ht="11.15" customHeight="1">
      <c r="A28" s="417"/>
      <c r="B28" s="417"/>
      <c r="C28" s="135" t="s">
        <v>5</v>
      </c>
      <c r="D28" s="280">
        <f>D22</f>
        <v>147</v>
      </c>
      <c r="E28" s="113">
        <f t="shared" ref="E28:F31" si="3">E10+E16+E22</f>
        <v>3117.7579999999998</v>
      </c>
      <c r="F28" s="113">
        <f t="shared" si="3"/>
        <v>34294.474170000001</v>
      </c>
      <c r="G28" s="274">
        <f>E28/$E$32</f>
        <v>8.4264902606076802E-2</v>
      </c>
      <c r="H28" s="274">
        <f t="shared" ref="H28:H31" si="4">(E28-I28)/I28</f>
        <v>-4.0856294476897079E-2</v>
      </c>
      <c r="I28" s="280">
        <f t="shared" ref="I28:J28" si="5">I10+I16+I22</f>
        <v>3250.5640000000003</v>
      </c>
      <c r="J28" s="113">
        <f t="shared" si="5"/>
        <v>35632.665820000002</v>
      </c>
      <c r="K28" s="274">
        <f>I28/$I$32</f>
        <v>8.6190535534832163E-2</v>
      </c>
    </row>
    <row r="29" spans="1:20" ht="11.15" customHeight="1">
      <c r="A29" s="417"/>
      <c r="B29" s="417"/>
      <c r="C29" s="135" t="s">
        <v>6</v>
      </c>
      <c r="D29" s="280">
        <f>D23</f>
        <v>5637</v>
      </c>
      <c r="E29" s="113">
        <f t="shared" si="3"/>
        <v>4138.6040000000003</v>
      </c>
      <c r="F29" s="113">
        <f t="shared" si="3"/>
        <v>45444.103800000004</v>
      </c>
      <c r="G29" s="274">
        <f>E29/$E$32</f>
        <v>0.11185571907284655</v>
      </c>
      <c r="H29" s="274">
        <f t="shared" si="4"/>
        <v>9.8514222860200659E-2</v>
      </c>
      <c r="I29" s="280">
        <f t="shared" ref="I29:J29" si="6">I11+I17+I23</f>
        <v>3767.4560000000001</v>
      </c>
      <c r="J29" s="113">
        <f t="shared" si="6"/>
        <v>41301.592329999999</v>
      </c>
      <c r="K29" s="274">
        <f>I29/$I$32</f>
        <v>9.9896218085205102E-2</v>
      </c>
    </row>
    <row r="30" spans="1:20" ht="11.15" customHeight="1">
      <c r="A30" s="417"/>
      <c r="B30" s="417"/>
      <c r="C30" s="135" t="s">
        <v>7</v>
      </c>
      <c r="D30" s="280">
        <f>D24</f>
        <v>72620</v>
      </c>
      <c r="E30" s="113">
        <f t="shared" si="3"/>
        <v>5231.3999999999996</v>
      </c>
      <c r="F30" s="113">
        <f t="shared" si="3"/>
        <v>57522.100000000006</v>
      </c>
      <c r="G30" s="274">
        <f>E30/$E$32</f>
        <v>0.14139115720124212</v>
      </c>
      <c r="H30" s="274">
        <f t="shared" si="4"/>
        <v>2.9519423780847799E-2</v>
      </c>
      <c r="I30" s="280">
        <f t="shared" ref="I30:J30" si="7">I12+I18+I24</f>
        <v>5081.3999999999996</v>
      </c>
      <c r="J30" s="113">
        <f t="shared" si="7"/>
        <v>55702.2</v>
      </c>
      <c r="K30" s="274">
        <f>I30/$I$32</f>
        <v>0.13473618340284826</v>
      </c>
    </row>
    <row r="31" spans="1:20" ht="11.15" customHeight="1">
      <c r="A31" s="417"/>
      <c r="B31" s="417"/>
      <c r="C31" s="135" t="s">
        <v>89</v>
      </c>
      <c r="D31" s="280">
        <f>D25</f>
        <v>11</v>
      </c>
      <c r="E31" s="113">
        <f>E13+E19+E25</f>
        <v>946.03400000000011</v>
      </c>
      <c r="F31" s="113">
        <f t="shared" si="3"/>
        <v>10411.793540000001</v>
      </c>
      <c r="G31" s="274">
        <f>E31/$E$32</f>
        <v>2.5568842377130387E-2</v>
      </c>
      <c r="H31" s="274">
        <f t="shared" si="4"/>
        <v>1.4751990011595386E-2</v>
      </c>
      <c r="I31" s="280">
        <f>I13+I19+I25</f>
        <v>932.28099999999995</v>
      </c>
      <c r="J31" s="113">
        <f t="shared" ref="J31" si="8">J13+J19+J25</f>
        <v>10219.55178</v>
      </c>
      <c r="K31" s="274">
        <f>I31/$I$32</f>
        <v>2.4719955878102648E-2</v>
      </c>
    </row>
    <row r="32" spans="1:20" ht="11.15" customHeight="1">
      <c r="A32" s="418"/>
      <c r="B32" s="418"/>
      <c r="C32" s="285" t="s">
        <v>0</v>
      </c>
      <c r="D32" s="288">
        <f>SUM(D27:D31)</f>
        <v>78460</v>
      </c>
      <c r="E32" s="286">
        <f>SUM(E27:E31)</f>
        <v>36999.485000000001</v>
      </c>
      <c r="F32" s="286">
        <f>SUM(F27:F31)</f>
        <v>407106.45004000003</v>
      </c>
      <c r="G32" s="287">
        <f>SUM(G27:G31)</f>
        <v>0.99999999999999989</v>
      </c>
      <c r="H32" s="287">
        <f>(E32-I32)/I32</f>
        <v>-1.8937813049369426E-2</v>
      </c>
      <c r="I32" s="288">
        <f>SUM(I27:I31)</f>
        <v>37713.700000000004</v>
      </c>
      <c r="J32" s="286">
        <f>SUM(J27:J31)</f>
        <v>413405.50724999997</v>
      </c>
      <c r="K32" s="287">
        <f>SUM(K27:K31)</f>
        <v>0.99999999999999978</v>
      </c>
    </row>
    <row r="33" spans="1:11" ht="10" customHeight="1">
      <c r="A33" s="324"/>
      <c r="B33" s="325"/>
      <c r="C33" s="326"/>
      <c r="D33" s="327"/>
      <c r="E33" s="327"/>
      <c r="F33" s="327"/>
      <c r="G33" s="328"/>
      <c r="H33" s="329"/>
      <c r="I33" s="327"/>
      <c r="J33" s="327"/>
      <c r="K33" s="328"/>
    </row>
    <row r="34" spans="1:11" ht="13" customHeight="1">
      <c r="A34" s="511" t="s">
        <v>37</v>
      </c>
      <c r="B34" s="511"/>
      <c r="C34" s="511"/>
      <c r="D34" s="476">
        <f>D4</f>
        <v>2026</v>
      </c>
      <c r="E34" s="320"/>
      <c r="F34" s="309"/>
      <c r="G34" s="309"/>
      <c r="H34" s="309"/>
      <c r="I34" s="476">
        <f>D34-1</f>
        <v>2025</v>
      </c>
      <c r="J34" s="477"/>
      <c r="K34" s="477"/>
    </row>
    <row r="35" spans="1:11" ht="25" customHeight="1">
      <c r="A35" s="271"/>
      <c r="B35" s="250"/>
      <c r="C35" s="131"/>
      <c r="D35" s="478"/>
      <c r="E35" s="321"/>
      <c r="F35" s="322"/>
      <c r="G35" s="322"/>
      <c r="H35" s="323"/>
      <c r="I35" s="478"/>
      <c r="J35" s="479"/>
      <c r="K35" s="479"/>
    </row>
    <row r="36" spans="1:11" ht="25" customHeight="1">
      <c r="A36" s="114"/>
      <c r="B36" s="115"/>
      <c r="C36" s="319"/>
      <c r="D36" s="330" t="s">
        <v>155</v>
      </c>
      <c r="E36" s="474" t="s">
        <v>59</v>
      </c>
      <c r="F36" s="474"/>
      <c r="G36" s="475" t="s">
        <v>32</v>
      </c>
      <c r="H36" s="475" t="s">
        <v>255</v>
      </c>
      <c r="I36" s="472" t="s">
        <v>59</v>
      </c>
      <c r="J36" s="473"/>
      <c r="K36" s="475" t="s">
        <v>32</v>
      </c>
    </row>
    <row r="37" spans="1:11" ht="25" customHeight="1">
      <c r="A37" s="114"/>
      <c r="B37" s="273"/>
      <c r="C37" s="273"/>
      <c r="D37" s="331"/>
      <c r="E37" s="474"/>
      <c r="F37" s="474"/>
      <c r="G37" s="475"/>
      <c r="H37" s="475"/>
      <c r="I37" s="472"/>
      <c r="J37" s="473"/>
      <c r="K37" s="475"/>
    </row>
    <row r="38" spans="1:11" ht="15" customHeight="1">
      <c r="A38" s="512" t="s">
        <v>154</v>
      </c>
      <c r="B38" s="512"/>
      <c r="C38" s="332" t="s">
        <v>179</v>
      </c>
      <c r="D38" s="310"/>
      <c r="E38" s="199" t="s">
        <v>246</v>
      </c>
      <c r="F38" s="199" t="s">
        <v>247</v>
      </c>
      <c r="G38" s="461"/>
      <c r="H38" s="461"/>
      <c r="I38" s="201" t="s">
        <v>246</v>
      </c>
      <c r="J38" s="199" t="s">
        <v>247</v>
      </c>
      <c r="K38" s="461"/>
    </row>
    <row r="39" spans="1:11" ht="11.15" customHeight="1">
      <c r="A39" s="416" t="str">
        <f>'3.1'!D5</f>
        <v>Duben</v>
      </c>
      <c r="B39" s="416"/>
      <c r="C39" s="145" t="s">
        <v>4</v>
      </c>
      <c r="D39" s="279">
        <v>81</v>
      </c>
      <c r="E39" s="275">
        <v>9875.8459999999995</v>
      </c>
      <c r="F39" s="275">
        <v>108528.15953999999</v>
      </c>
      <c r="G39" s="276">
        <f>E39/$E$44</f>
        <v>0.44167666223909768</v>
      </c>
      <c r="H39" s="276">
        <f>(E39-I39)/I39</f>
        <v>0.11884985516808839</v>
      </c>
      <c r="I39" s="279">
        <v>8826.7839999999997</v>
      </c>
      <c r="J39" s="275">
        <v>96698.076709999994</v>
      </c>
      <c r="K39" s="276">
        <f>I39/$I$44</f>
        <v>0.4629909728451011</v>
      </c>
    </row>
    <row r="40" spans="1:11" ht="11.15" customHeight="1">
      <c r="A40" s="417"/>
      <c r="B40" s="417"/>
      <c r="C40" s="135" t="s">
        <v>5</v>
      </c>
      <c r="D40" s="280">
        <v>211</v>
      </c>
      <c r="E40" s="113">
        <v>1948.6610000000001</v>
      </c>
      <c r="F40" s="113">
        <v>21414.75402</v>
      </c>
      <c r="G40" s="274">
        <f t="shared" ref="G40" si="9">E40/$E$44</f>
        <v>8.7149808362291428E-2</v>
      </c>
      <c r="H40" s="274">
        <f>(E40-I40)/I40</f>
        <v>0.17138357313103564</v>
      </c>
      <c r="I40" s="280">
        <v>1663.5550000000001</v>
      </c>
      <c r="J40" s="113">
        <v>18224.762910000001</v>
      </c>
      <c r="K40" s="274">
        <f t="shared" ref="K40:K43" si="10">I40/$I$44</f>
        <v>8.7258388540076684E-2</v>
      </c>
    </row>
    <row r="41" spans="1:11" ht="11.15" customHeight="1">
      <c r="A41" s="417"/>
      <c r="B41" s="417"/>
      <c r="C41" s="135" t="s">
        <v>6</v>
      </c>
      <c r="D41" s="280">
        <v>9478</v>
      </c>
      <c r="E41" s="113">
        <v>3793.64</v>
      </c>
      <c r="F41" s="113">
        <v>41689.259460000001</v>
      </c>
      <c r="G41" s="274">
        <f>E41/$E$44</f>
        <v>0.16966265502081854</v>
      </c>
      <c r="H41" s="274">
        <f t="shared" ref="H41:H43" si="11">(E41-I41)/I41</f>
        <v>0.25408177230404677</v>
      </c>
      <c r="I41" s="280">
        <v>3025.0340000000001</v>
      </c>
      <c r="J41" s="113">
        <v>33139.33857</v>
      </c>
      <c r="K41" s="274">
        <f t="shared" si="10"/>
        <v>0.15867199588768771</v>
      </c>
    </row>
    <row r="42" spans="1:11" ht="11.15" customHeight="1">
      <c r="A42" s="417"/>
      <c r="B42" s="417"/>
      <c r="C42" s="135" t="s">
        <v>7</v>
      </c>
      <c r="D42" s="280">
        <v>103439</v>
      </c>
      <c r="E42" s="113">
        <v>6636.6</v>
      </c>
      <c r="F42" s="113">
        <v>72931.3</v>
      </c>
      <c r="G42" s="274">
        <f>E42/$E$44</f>
        <v>0.29680812525995204</v>
      </c>
      <c r="H42" s="274">
        <f t="shared" si="11"/>
        <v>0.21951488423373766</v>
      </c>
      <c r="I42" s="280">
        <v>5442</v>
      </c>
      <c r="J42" s="113">
        <v>59617.7</v>
      </c>
      <c r="K42" s="274">
        <f t="shared" si="10"/>
        <v>0.28544902358809737</v>
      </c>
    </row>
    <row r="43" spans="1:11" ht="11.15" customHeight="1">
      <c r="A43" s="417"/>
      <c r="B43" s="417"/>
      <c r="C43" s="135" t="s">
        <v>89</v>
      </c>
      <c r="D43" s="280">
        <v>14</v>
      </c>
      <c r="E43" s="113">
        <v>105.15300000000001</v>
      </c>
      <c r="F43" s="113">
        <v>1155.55296</v>
      </c>
      <c r="G43" s="274">
        <f>E43/$E$44</f>
        <v>4.7027491178404206E-3</v>
      </c>
      <c r="H43" s="274">
        <f t="shared" si="11"/>
        <v>-2.0255853606268623E-2</v>
      </c>
      <c r="I43" s="280">
        <v>107.327</v>
      </c>
      <c r="J43" s="113">
        <v>1175.7748799999999</v>
      </c>
      <c r="K43" s="274">
        <f t="shared" si="10"/>
        <v>5.6296191390370681E-3</v>
      </c>
    </row>
    <row r="44" spans="1:11" ht="11.15" customHeight="1">
      <c r="A44" s="418"/>
      <c r="B44" s="418"/>
      <c r="C44" s="285" t="s">
        <v>0</v>
      </c>
      <c r="D44" s="288">
        <v>113223</v>
      </c>
      <c r="E44" s="286">
        <v>22359.899999999998</v>
      </c>
      <c r="F44" s="286">
        <v>245719.02597999998</v>
      </c>
      <c r="G44" s="287">
        <f>SUM(G39:G43)</f>
        <v>1.0000000000000002</v>
      </c>
      <c r="H44" s="287">
        <f>(E44-I44)/I44</f>
        <v>0.17284300303702638</v>
      </c>
      <c r="I44" s="288">
        <v>19064.7</v>
      </c>
      <c r="J44" s="286">
        <v>208855.65307000003</v>
      </c>
      <c r="K44" s="287">
        <f>SUM(K39:K43)</f>
        <v>0.99999999999999978</v>
      </c>
    </row>
    <row r="45" spans="1:11" ht="11.15" customHeight="1">
      <c r="A45" s="416" t="str">
        <f>'3.1'!E5</f>
        <v>Květen</v>
      </c>
      <c r="B45" s="416"/>
      <c r="C45" s="145" t="s">
        <v>4</v>
      </c>
      <c r="D45" s="279">
        <v>81</v>
      </c>
      <c r="E45" s="275">
        <v>8398.5360000000001</v>
      </c>
      <c r="F45" s="275">
        <v>92314.091719999997</v>
      </c>
      <c r="G45" s="276">
        <f>E45/$E$50</f>
        <v>0.60198086227287384</v>
      </c>
      <c r="H45" s="276">
        <f>(E45-I45)/I45</f>
        <v>-1.5642064445896296E-2</v>
      </c>
      <c r="I45" s="279">
        <v>8531.9940000000006</v>
      </c>
      <c r="J45" s="275">
        <v>93643.455459999997</v>
      </c>
      <c r="K45" s="276">
        <f>I45/$I$50</f>
        <v>0.53567691100298231</v>
      </c>
    </row>
    <row r="46" spans="1:11" ht="11.15" customHeight="1">
      <c r="A46" s="417"/>
      <c r="B46" s="417"/>
      <c r="C46" s="135" t="s">
        <v>5</v>
      </c>
      <c r="D46" s="280">
        <v>211</v>
      </c>
      <c r="E46" s="113">
        <v>1161.146</v>
      </c>
      <c r="F46" s="113">
        <v>12762.44781</v>
      </c>
      <c r="G46" s="274">
        <f t="shared" ref="G46:G49" si="12">E46/$E$50</f>
        <v>8.3227323226893163E-2</v>
      </c>
      <c r="H46" s="274">
        <f>(E46-I46)/I46</f>
        <v>-0.18583831281473803</v>
      </c>
      <c r="I46" s="280">
        <v>1426.1859999999999</v>
      </c>
      <c r="J46" s="113">
        <v>15653.744979999999</v>
      </c>
      <c r="K46" s="274">
        <f t="shared" ref="K46:K49" si="13">I46/$I$50</f>
        <v>8.9542363836132469E-2</v>
      </c>
    </row>
    <row r="47" spans="1:11" ht="11.15" customHeight="1">
      <c r="A47" s="417"/>
      <c r="B47" s="417"/>
      <c r="C47" s="135" t="s">
        <v>6</v>
      </c>
      <c r="D47" s="280">
        <v>9478</v>
      </c>
      <c r="E47" s="113">
        <v>1620.8920000000001</v>
      </c>
      <c r="F47" s="113">
        <v>17815.963800000001</v>
      </c>
      <c r="G47" s="274">
        <f t="shared" si="12"/>
        <v>0.1161804823854066</v>
      </c>
      <c r="H47" s="274">
        <f t="shared" ref="H47:H49" si="14">(E47-I47)/I47</f>
        <v>-0.26107189552018351</v>
      </c>
      <c r="I47" s="280">
        <v>2193.5720000000001</v>
      </c>
      <c r="J47" s="113">
        <v>24076.27506</v>
      </c>
      <c r="K47" s="274">
        <f t="shared" si="13"/>
        <v>0.13772230419086487</v>
      </c>
    </row>
    <row r="48" spans="1:11" ht="11.15" customHeight="1">
      <c r="A48" s="417"/>
      <c r="B48" s="417"/>
      <c r="C48" s="135" t="s">
        <v>7</v>
      </c>
      <c r="D48" s="280">
        <v>103334</v>
      </c>
      <c r="E48" s="113">
        <v>2666.8</v>
      </c>
      <c r="F48" s="113">
        <v>29312.1</v>
      </c>
      <c r="G48" s="274">
        <f t="shared" si="12"/>
        <v>0.19114790524316383</v>
      </c>
      <c r="H48" s="274">
        <f t="shared" si="14"/>
        <v>-0.27325248671481123</v>
      </c>
      <c r="I48" s="280">
        <v>3669.5</v>
      </c>
      <c r="J48" s="113">
        <v>40275</v>
      </c>
      <c r="K48" s="274">
        <f t="shared" si="13"/>
        <v>0.23038769423952285</v>
      </c>
    </row>
    <row r="49" spans="1:11" ht="11.15" customHeight="1">
      <c r="A49" s="417"/>
      <c r="B49" s="417"/>
      <c r="C49" s="135" t="s">
        <v>89</v>
      </c>
      <c r="D49" s="280">
        <v>14</v>
      </c>
      <c r="E49" s="113">
        <v>104.126</v>
      </c>
      <c r="F49" s="113">
        <v>1144.5240200000001</v>
      </c>
      <c r="G49" s="274">
        <f t="shared" si="12"/>
        <v>7.4634268716625455E-3</v>
      </c>
      <c r="H49" s="274">
        <f t="shared" si="14"/>
        <v>-1.9972140652059329E-2</v>
      </c>
      <c r="I49" s="280">
        <v>106.248</v>
      </c>
      <c r="J49" s="113">
        <v>1166.13267</v>
      </c>
      <c r="K49" s="274">
        <f t="shared" si="13"/>
        <v>6.670726730497567E-3</v>
      </c>
    </row>
    <row r="50" spans="1:11" ht="11.15" customHeight="1">
      <c r="A50" s="418"/>
      <c r="B50" s="418"/>
      <c r="C50" s="285" t="s">
        <v>0</v>
      </c>
      <c r="D50" s="288">
        <v>113118</v>
      </c>
      <c r="E50" s="286">
        <v>13951.5</v>
      </c>
      <c r="F50" s="286">
        <v>153349.12735</v>
      </c>
      <c r="G50" s="287">
        <f>SUM(G45:G49)</f>
        <v>1</v>
      </c>
      <c r="H50" s="287">
        <f t="shared" ref="H50" si="15">(E50-I50)/I50</f>
        <v>-0.12406215664730812</v>
      </c>
      <c r="I50" s="288">
        <v>15927.5</v>
      </c>
      <c r="J50" s="286">
        <v>174814.60816999999</v>
      </c>
      <c r="K50" s="287">
        <f>SUM(K45:K49)</f>
        <v>1</v>
      </c>
    </row>
    <row r="51" spans="1:11" ht="11.15" customHeight="1">
      <c r="A51" s="416" t="str">
        <f>'3.1'!F5</f>
        <v>Červen</v>
      </c>
      <c r="B51" s="416"/>
      <c r="C51" s="145" t="s">
        <v>4</v>
      </c>
      <c r="D51" s="279">
        <v>81</v>
      </c>
      <c r="E51" s="275">
        <v>7755.34</v>
      </c>
      <c r="F51" s="275">
        <v>85572.339749999999</v>
      </c>
      <c r="G51" s="276">
        <f>E51/$E$56</f>
        <v>0.70464015409636471</v>
      </c>
      <c r="H51" s="276">
        <f>(E51-I51)/I51</f>
        <v>7.3758506445937663E-2</v>
      </c>
      <c r="I51" s="279">
        <v>7222.6109999999999</v>
      </c>
      <c r="J51" s="275">
        <v>79123.204519999999</v>
      </c>
      <c r="K51" s="276">
        <f>I51/$I$56</f>
        <v>0.67902104016245479</v>
      </c>
    </row>
    <row r="52" spans="1:11" ht="11.15" customHeight="1">
      <c r="A52" s="417"/>
      <c r="B52" s="417"/>
      <c r="C52" s="135" t="s">
        <v>5</v>
      </c>
      <c r="D52" s="280">
        <v>209</v>
      </c>
      <c r="E52" s="113">
        <v>956.947</v>
      </c>
      <c r="F52" s="113">
        <v>10558.626619999999</v>
      </c>
      <c r="G52" s="274">
        <f t="shared" ref="G52:G55" si="16">E52/$E$56</f>
        <v>8.6946965773525592E-2</v>
      </c>
      <c r="H52" s="274">
        <f t="shared" ref="H52:H55" si="17">(E52-I52)/I52</f>
        <v>-6.9828000991460873E-2</v>
      </c>
      <c r="I52" s="280">
        <v>1028.7850000000001</v>
      </c>
      <c r="J52" s="113">
        <v>11270.31503</v>
      </c>
      <c r="K52" s="274">
        <f t="shared" ref="K52:K55" si="18">I52/$I$56</f>
        <v>9.6719408092659442E-2</v>
      </c>
    </row>
    <row r="53" spans="1:11" ht="11.15" customHeight="1">
      <c r="A53" s="417"/>
      <c r="B53" s="417"/>
      <c r="C53" s="135" t="s">
        <v>6</v>
      </c>
      <c r="D53" s="280">
        <v>9476</v>
      </c>
      <c r="E53" s="113">
        <v>816.33399999999995</v>
      </c>
      <c r="F53" s="113">
        <v>9007.5968200000007</v>
      </c>
      <c r="G53" s="274">
        <f t="shared" si="16"/>
        <v>7.4171050599213154E-2</v>
      </c>
      <c r="H53" s="274">
        <f t="shared" si="17"/>
        <v>0.11718223969082038</v>
      </c>
      <c r="I53" s="280">
        <v>730.70799999999997</v>
      </c>
      <c r="J53" s="113">
        <v>8004.7440900000001</v>
      </c>
      <c r="K53" s="274">
        <f t="shared" si="18"/>
        <v>6.869622442839951E-2</v>
      </c>
    </row>
    <row r="54" spans="1:11" ht="11.15" customHeight="1">
      <c r="A54" s="417"/>
      <c r="B54" s="417"/>
      <c r="C54" s="135" t="s">
        <v>7</v>
      </c>
      <c r="D54" s="280">
        <v>103233</v>
      </c>
      <c r="E54" s="113">
        <v>1374</v>
      </c>
      <c r="F54" s="113">
        <v>15160.3</v>
      </c>
      <c r="G54" s="274">
        <f t="shared" si="16"/>
        <v>0.12483986153133263</v>
      </c>
      <c r="H54" s="274">
        <f t="shared" si="17"/>
        <v>-9.599315744456878E-2</v>
      </c>
      <c r="I54" s="280">
        <v>1519.9</v>
      </c>
      <c r="J54" s="113">
        <v>16650.2</v>
      </c>
      <c r="K54" s="274">
        <f t="shared" si="18"/>
        <v>0.14289071901323705</v>
      </c>
    </row>
    <row r="55" spans="1:11" ht="11.15" customHeight="1">
      <c r="A55" s="417"/>
      <c r="B55" s="417"/>
      <c r="C55" s="135" t="s">
        <v>89</v>
      </c>
      <c r="D55" s="280">
        <v>14</v>
      </c>
      <c r="E55" s="113">
        <v>103.479</v>
      </c>
      <c r="F55" s="113">
        <v>1141.7912799999999</v>
      </c>
      <c r="G55" s="274">
        <f t="shared" si="16"/>
        <v>9.4019679995638785E-3</v>
      </c>
      <c r="H55" s="274">
        <f t="shared" si="17"/>
        <v>-0.23232885248820437</v>
      </c>
      <c r="I55" s="280">
        <v>134.79599999999999</v>
      </c>
      <c r="J55" s="113">
        <v>1476.69102</v>
      </c>
      <c r="K55" s="274">
        <f t="shared" si="18"/>
        <v>1.2672608303249096E-2</v>
      </c>
    </row>
    <row r="56" spans="1:11" ht="11.15" customHeight="1">
      <c r="A56" s="418"/>
      <c r="B56" s="418"/>
      <c r="C56" s="285" t="s">
        <v>0</v>
      </c>
      <c r="D56" s="288">
        <v>113013</v>
      </c>
      <c r="E56" s="286">
        <v>11006.1</v>
      </c>
      <c r="F56" s="286">
        <v>121440.65447000001</v>
      </c>
      <c r="G56" s="287">
        <f>SUM(G51:G55)</f>
        <v>0.99999999999999989</v>
      </c>
      <c r="H56" s="287">
        <f t="shared" ref="H56" si="19">(E56-I56)/I56</f>
        <v>3.4719088447653361E-2</v>
      </c>
      <c r="I56" s="288">
        <v>10636.800000000001</v>
      </c>
      <c r="J56" s="286">
        <v>116525.15465999999</v>
      </c>
      <c r="K56" s="287">
        <f>SUM(K51:K55)</f>
        <v>0.99999999999999989</v>
      </c>
    </row>
    <row r="57" spans="1:11" ht="11.15" customHeight="1">
      <c r="A57" s="486" t="str">
        <f>'3.1'!G5</f>
        <v>II. čtvrtletí</v>
      </c>
      <c r="B57" s="416"/>
      <c r="C57" s="145" t="s">
        <v>4</v>
      </c>
      <c r="D57" s="279">
        <f>D51</f>
        <v>81</v>
      </c>
      <c r="E57" s="275">
        <f>E39+E45+E51</f>
        <v>26029.721999999998</v>
      </c>
      <c r="F57" s="275">
        <f>F39+F45+F51</f>
        <v>286414.59100999997</v>
      </c>
      <c r="G57" s="276">
        <f>E57/$E$62</f>
        <v>0.55010771913139955</v>
      </c>
      <c r="H57" s="276">
        <f>(E57-I57)/I57</f>
        <v>5.8919900742793616E-2</v>
      </c>
      <c r="I57" s="279">
        <f>I39+I45+I51</f>
        <v>24581.388999999999</v>
      </c>
      <c r="J57" s="275">
        <f>J39+J45+J51</f>
        <v>269464.73668999999</v>
      </c>
      <c r="K57" s="276">
        <f>I57/$I$62</f>
        <v>0.53872293935874116</v>
      </c>
    </row>
    <row r="58" spans="1:11" ht="11.15" customHeight="1">
      <c r="A58" s="417"/>
      <c r="B58" s="417"/>
      <c r="C58" s="135" t="s">
        <v>5</v>
      </c>
      <c r="D58" s="280">
        <f>D52</f>
        <v>209</v>
      </c>
      <c r="E58" s="113">
        <f t="shared" ref="E58:F59" si="20">E40+E46+E52</f>
        <v>4066.7539999999999</v>
      </c>
      <c r="F58" s="113">
        <f t="shared" si="20"/>
        <v>44735.828450000001</v>
      </c>
      <c r="G58" s="274">
        <f t="shared" ref="G58:G61" si="21">E58/$E$62</f>
        <v>8.594608759972526E-2</v>
      </c>
      <c r="H58" s="274">
        <f t="shared" ref="H58:H61" si="22">(E58-I58)/I58</f>
        <v>-1.2570516733413832E-2</v>
      </c>
      <c r="I58" s="280">
        <f t="shared" ref="I58:J58" si="23">I40+I46+I52</f>
        <v>4118.5259999999998</v>
      </c>
      <c r="J58" s="113">
        <f t="shared" si="23"/>
        <v>45148.822919999999</v>
      </c>
      <c r="K58" s="274">
        <f t="shared" ref="K58:K61" si="24">I58/$I$62</f>
        <v>9.0261149707422911E-2</v>
      </c>
    </row>
    <row r="59" spans="1:11" ht="11.15" customHeight="1">
      <c r="A59" s="417"/>
      <c r="B59" s="417"/>
      <c r="C59" s="135" t="s">
        <v>6</v>
      </c>
      <c r="D59" s="280">
        <f>D53</f>
        <v>9476</v>
      </c>
      <c r="E59" s="113">
        <f>E41+E47+E53</f>
        <v>6230.866</v>
      </c>
      <c r="F59" s="113">
        <f t="shared" si="20"/>
        <v>68512.820080000005</v>
      </c>
      <c r="G59" s="274">
        <f t="shared" si="21"/>
        <v>0.13168206266180588</v>
      </c>
      <c r="H59" s="274">
        <f t="shared" si="22"/>
        <v>4.7325120173519267E-2</v>
      </c>
      <c r="I59" s="280">
        <f>I41+I47+I53</f>
        <v>5949.3139999999994</v>
      </c>
      <c r="J59" s="113">
        <f t="shared" ref="J59" si="25">J41+J47+J53</f>
        <v>65220.35772</v>
      </c>
      <c r="K59" s="274">
        <f t="shared" si="24"/>
        <v>0.13038449231848165</v>
      </c>
    </row>
    <row r="60" spans="1:11" ht="11.15" customHeight="1">
      <c r="A60" s="417"/>
      <c r="B60" s="417"/>
      <c r="C60" s="135" t="s">
        <v>7</v>
      </c>
      <c r="D60" s="280">
        <f>D54</f>
        <v>103233</v>
      </c>
      <c r="E60" s="113">
        <f t="shared" ref="E60:F61" si="26">E42+E48+E54</f>
        <v>10677.400000000001</v>
      </c>
      <c r="F60" s="113">
        <f t="shared" si="26"/>
        <v>117403.7</v>
      </c>
      <c r="G60" s="274">
        <f t="shared" si="21"/>
        <v>0.22565435621070432</v>
      </c>
      <c r="H60" s="274">
        <f t="shared" si="22"/>
        <v>4.3268055006868162E-3</v>
      </c>
      <c r="I60" s="280">
        <f t="shared" ref="I60:J60" si="27">I42+I48+I54</f>
        <v>10631.4</v>
      </c>
      <c r="J60" s="113">
        <f t="shared" si="27"/>
        <v>116542.9</v>
      </c>
      <c r="K60" s="274">
        <f t="shared" si="24"/>
        <v>0.23299655920576826</v>
      </c>
    </row>
    <row r="61" spans="1:11" ht="11.15" customHeight="1">
      <c r="A61" s="417"/>
      <c r="B61" s="417"/>
      <c r="C61" s="135" t="s">
        <v>89</v>
      </c>
      <c r="D61" s="280">
        <f>D55</f>
        <v>14</v>
      </c>
      <c r="E61" s="113">
        <f>E43+E49+E55</f>
        <v>312.75799999999998</v>
      </c>
      <c r="F61" s="113">
        <f t="shared" si="26"/>
        <v>3441.8682599999997</v>
      </c>
      <c r="G61" s="274">
        <f t="shared" si="21"/>
        <v>6.6097743963649805E-3</v>
      </c>
      <c r="H61" s="274">
        <f t="shared" si="22"/>
        <v>-0.10222722327633471</v>
      </c>
      <c r="I61" s="280">
        <f>I43+I49+I55</f>
        <v>348.37099999999998</v>
      </c>
      <c r="J61" s="113">
        <f t="shared" ref="J61" si="28">J43+J49+J55</f>
        <v>3818.5985700000001</v>
      </c>
      <c r="K61" s="274">
        <f t="shared" si="24"/>
        <v>7.6348594095860083E-3</v>
      </c>
    </row>
    <row r="62" spans="1:11" ht="11.15" customHeight="1">
      <c r="A62" s="418"/>
      <c r="B62" s="418"/>
      <c r="C62" s="285" t="s">
        <v>0</v>
      </c>
      <c r="D62" s="288">
        <f>SUM(D57:D61)</f>
        <v>113013</v>
      </c>
      <c r="E62" s="286">
        <f>SUM(E57:E61)</f>
        <v>47317.5</v>
      </c>
      <c r="F62" s="286">
        <f>SUM(F57:F61)</f>
        <v>520508.80780000001</v>
      </c>
      <c r="G62" s="287">
        <f>SUM(G57:G61)</f>
        <v>0.99999999999999989</v>
      </c>
      <c r="H62" s="287">
        <f>(E62-I62)/I62</f>
        <v>3.7004974906309586E-2</v>
      </c>
      <c r="I62" s="288">
        <f>SUM(I57:I61)</f>
        <v>45629</v>
      </c>
      <c r="J62" s="286">
        <f>SUM(J57:J61)</f>
        <v>500195.41589999996</v>
      </c>
      <c r="K62" s="287">
        <f>SUM(K57:K61)</f>
        <v>1</v>
      </c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15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1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1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ht="1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1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1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ht="1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1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1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1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1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1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1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1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ht="1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ht="1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1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ht="15" customHeight="1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ht="1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1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ht="15" customHeight="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15" customHeight="1"/>
    <row r="105" spans="1:11" ht="15" customHeight="1"/>
    <row r="106" spans="1:11" ht="15" customHeight="1"/>
    <row r="107" spans="1:11" ht="15" customHeight="1"/>
    <row r="108" spans="1:11" ht="15" customHeight="1"/>
    <row r="109" spans="1:11" ht="15" customHeight="1"/>
    <row r="110" spans="1:11" ht="15" customHeight="1"/>
    <row r="111" spans="1:11" ht="15" customHeight="1"/>
    <row r="112" spans="1:11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8">
    <mergeCell ref="I34:K35"/>
    <mergeCell ref="A51:B56"/>
    <mergeCell ref="I36:J37"/>
    <mergeCell ref="K36:K38"/>
    <mergeCell ref="A57:B62"/>
    <mergeCell ref="A39:B44"/>
    <mergeCell ref="A45:B50"/>
    <mergeCell ref="A27:B32"/>
    <mergeCell ref="H36:H38"/>
    <mergeCell ref="A38:B38"/>
    <mergeCell ref="E36:F37"/>
    <mergeCell ref="G36:G38"/>
    <mergeCell ref="A34:C34"/>
    <mergeCell ref="D34:D35"/>
    <mergeCell ref="A1:K1"/>
    <mergeCell ref="A3:C3"/>
    <mergeCell ref="A9:B14"/>
    <mergeCell ref="A15:B20"/>
    <mergeCell ref="A21:B26"/>
    <mergeCell ref="H6:H8"/>
    <mergeCell ref="A8:B8"/>
    <mergeCell ref="E6:F7"/>
    <mergeCell ref="I6:J7"/>
    <mergeCell ref="G6:G8"/>
    <mergeCell ref="K6:K8"/>
    <mergeCell ref="A4:C4"/>
    <mergeCell ref="D4:D5"/>
    <mergeCell ref="I4:K5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2 H62" formula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5"/>
  <dimension ref="A1:T120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16" s="91" customFormat="1" ht="18">
      <c r="A1" s="490" t="s">
        <v>288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6" s="91" customFormat="1" ht="3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6" ht="3" customHeight="1">
      <c r="A3" s="510"/>
      <c r="B3" s="510"/>
      <c r="C3" s="510"/>
      <c r="D3" s="267"/>
      <c r="E3" s="267"/>
      <c r="F3" s="268"/>
      <c r="G3" s="269"/>
      <c r="H3" s="269"/>
      <c r="I3" s="269"/>
    </row>
    <row r="4" spans="1:16" ht="13" customHeight="1">
      <c r="A4" s="482" t="s">
        <v>38</v>
      </c>
      <c r="B4" s="482"/>
      <c r="C4" s="482"/>
      <c r="D4" s="476">
        <f>'3.1'!A4</f>
        <v>2026</v>
      </c>
      <c r="E4" s="320"/>
      <c r="F4" s="309"/>
      <c r="G4" s="309"/>
      <c r="H4" s="309"/>
      <c r="I4" s="476">
        <f>D4-1</f>
        <v>2025</v>
      </c>
      <c r="J4" s="477"/>
      <c r="K4" s="477"/>
    </row>
    <row r="5" spans="1:16" ht="25" customHeight="1">
      <c r="A5" s="131"/>
      <c r="B5" s="131"/>
      <c r="C5" s="131"/>
      <c r="D5" s="478"/>
      <c r="E5" s="321"/>
      <c r="F5" s="322"/>
      <c r="G5" s="322"/>
      <c r="H5" s="323"/>
      <c r="I5" s="478"/>
      <c r="J5" s="479"/>
      <c r="K5" s="479"/>
    </row>
    <row r="6" spans="1:16" ht="25" customHeight="1">
      <c r="A6" s="271"/>
      <c r="B6" s="250"/>
      <c r="C6" s="272"/>
      <c r="D6" s="330" t="s">
        <v>155</v>
      </c>
      <c r="E6" s="474" t="s">
        <v>59</v>
      </c>
      <c r="F6" s="474"/>
      <c r="G6" s="475" t="s">
        <v>32</v>
      </c>
      <c r="H6" s="475" t="s">
        <v>255</v>
      </c>
      <c r="I6" s="472" t="s">
        <v>59</v>
      </c>
      <c r="J6" s="473"/>
      <c r="K6" s="475" t="s">
        <v>32</v>
      </c>
    </row>
    <row r="7" spans="1:16" ht="25" customHeight="1">
      <c r="A7" s="271"/>
      <c r="B7" s="273"/>
      <c r="D7" s="331"/>
      <c r="E7" s="474"/>
      <c r="F7" s="474"/>
      <c r="G7" s="475"/>
      <c r="H7" s="475"/>
      <c r="I7" s="472"/>
      <c r="J7" s="473"/>
      <c r="K7" s="475"/>
    </row>
    <row r="8" spans="1:16" ht="15" customHeight="1">
      <c r="A8" s="483" t="s">
        <v>154</v>
      </c>
      <c r="B8" s="483"/>
      <c r="C8" s="290" t="s">
        <v>179</v>
      </c>
      <c r="D8" s="310"/>
      <c r="E8" s="199" t="s">
        <v>246</v>
      </c>
      <c r="F8" s="199" t="s">
        <v>247</v>
      </c>
      <c r="G8" s="461"/>
      <c r="H8" s="461"/>
      <c r="I8" s="201" t="s">
        <v>246</v>
      </c>
      <c r="J8" s="199" t="s">
        <v>247</v>
      </c>
      <c r="K8" s="461"/>
    </row>
    <row r="9" spans="1:16" ht="11.15" customHeight="1">
      <c r="A9" s="416" t="str">
        <f>'3.1'!D5</f>
        <v>Duben</v>
      </c>
      <c r="B9" s="416"/>
      <c r="C9" s="145" t="s">
        <v>4</v>
      </c>
      <c r="D9" s="279">
        <v>84</v>
      </c>
      <c r="E9" s="275">
        <v>9103.0030000000006</v>
      </c>
      <c r="F9" s="275">
        <v>100035.25262</v>
      </c>
      <c r="G9" s="276">
        <f>E9/$E$14</f>
        <v>0.42679169819859081</v>
      </c>
      <c r="H9" s="276">
        <f>(E9-I9)/I9</f>
        <v>0.13901738230293151</v>
      </c>
      <c r="I9" s="279">
        <v>7991.9790000000003</v>
      </c>
      <c r="J9" s="275">
        <v>87552.256980000006</v>
      </c>
      <c r="K9" s="276">
        <f>I9/$I$14</f>
        <v>0.44418637869322608</v>
      </c>
    </row>
    <row r="10" spans="1:16" ht="11.15" customHeight="1">
      <c r="A10" s="417"/>
      <c r="B10" s="417"/>
      <c r="C10" s="135" t="s">
        <v>5</v>
      </c>
      <c r="D10" s="280">
        <v>232</v>
      </c>
      <c r="E10" s="113">
        <v>2596.3539999999998</v>
      </c>
      <c r="F10" s="113">
        <v>28531.91978</v>
      </c>
      <c r="G10" s="274">
        <f>E10/$E$14</f>
        <v>0.12172931644477146</v>
      </c>
      <c r="H10" s="274">
        <f>(E10-I10)/I10</f>
        <v>0.18729004614069017</v>
      </c>
      <c r="I10" s="280">
        <v>2186.79</v>
      </c>
      <c r="J10" s="113">
        <v>23956.57863</v>
      </c>
      <c r="K10" s="274">
        <f>I10/$I$14</f>
        <v>0.1215396500744759</v>
      </c>
      <c r="L10" s="68"/>
      <c r="N10" s="68"/>
      <c r="O10" s="68"/>
      <c r="P10" s="68"/>
    </row>
    <row r="11" spans="1:16" ht="11.15" customHeight="1">
      <c r="A11" s="417"/>
      <c r="B11" s="417"/>
      <c r="C11" s="135" t="s">
        <v>6</v>
      </c>
      <c r="D11" s="280">
        <v>8625</v>
      </c>
      <c r="E11" s="113">
        <v>4196.9459999999999</v>
      </c>
      <c r="F11" s="113">
        <v>46117.052320000003</v>
      </c>
      <c r="G11" s="274">
        <f>E11/$E$14</f>
        <v>0.19677261565087728</v>
      </c>
      <c r="H11" s="274">
        <f t="shared" ref="H11:H13" si="0">(E11-I11)/I11</f>
        <v>0.27124747723644133</v>
      </c>
      <c r="I11" s="280">
        <v>3301.4390000000003</v>
      </c>
      <c r="J11" s="113">
        <v>36162.690319999994</v>
      </c>
      <c r="K11" s="274">
        <f>I11/$I$14</f>
        <v>0.183490751650697</v>
      </c>
      <c r="L11" s="68"/>
      <c r="N11" s="68"/>
      <c r="O11" s="68"/>
      <c r="P11" s="68"/>
    </row>
    <row r="12" spans="1:16" ht="11.15" customHeight="1">
      <c r="A12" s="417"/>
      <c r="B12" s="417"/>
      <c r="C12" s="135" t="s">
        <v>7</v>
      </c>
      <c r="D12" s="280">
        <v>81184</v>
      </c>
      <c r="E12" s="113">
        <v>5218.2</v>
      </c>
      <c r="F12" s="113">
        <v>57343.6</v>
      </c>
      <c r="G12" s="274">
        <f>E12/$E$14</f>
        <v>0.24465381803564015</v>
      </c>
      <c r="H12" s="274">
        <f t="shared" si="0"/>
        <v>0.22665726375176301</v>
      </c>
      <c r="I12" s="280">
        <v>4254</v>
      </c>
      <c r="J12" s="113">
        <v>46602.400000000001</v>
      </c>
      <c r="K12" s="274">
        <f>I12/$I$14</f>
        <v>0.23643316066783757</v>
      </c>
      <c r="L12" s="68"/>
      <c r="N12" s="68"/>
      <c r="O12" s="68"/>
      <c r="P12" s="68"/>
    </row>
    <row r="13" spans="1:16" ht="11.15" customHeight="1">
      <c r="A13" s="417"/>
      <c r="B13" s="417"/>
      <c r="C13" s="135" t="s">
        <v>89</v>
      </c>
      <c r="D13" s="280">
        <v>8</v>
      </c>
      <c r="E13" s="113">
        <v>214.41</v>
      </c>
      <c r="F13" s="113">
        <v>2356.1955699999999</v>
      </c>
      <c r="G13" s="274">
        <f>E13/$E$14</f>
        <v>1.0052551670120273E-2</v>
      </c>
      <c r="H13" s="274">
        <f t="shared" si="0"/>
        <v>-0.16957148168804614</v>
      </c>
      <c r="I13" s="280">
        <v>258.19200000000001</v>
      </c>
      <c r="J13" s="113">
        <v>2828.48956</v>
      </c>
      <c r="K13" s="274">
        <f>I13/$I$14</f>
        <v>1.4350058913763591E-2</v>
      </c>
      <c r="L13" s="68"/>
      <c r="N13" s="68"/>
      <c r="O13" s="68"/>
      <c r="P13" s="68"/>
    </row>
    <row r="14" spans="1:16" ht="11.15" customHeight="1">
      <c r="A14" s="418"/>
      <c r="B14" s="418"/>
      <c r="C14" s="285" t="s">
        <v>0</v>
      </c>
      <c r="D14" s="288">
        <v>90133</v>
      </c>
      <c r="E14" s="286">
        <v>21328.913</v>
      </c>
      <c r="F14" s="286">
        <v>234384.02029000001</v>
      </c>
      <c r="G14" s="287">
        <f>SUM(G9:G13)</f>
        <v>0.99999999999999989</v>
      </c>
      <c r="H14" s="287">
        <f>(E14-I14)/I14</f>
        <v>0.18544013027722833</v>
      </c>
      <c r="I14" s="288">
        <v>17992.399999999998</v>
      </c>
      <c r="J14" s="286">
        <v>197102.41548999998</v>
      </c>
      <c r="K14" s="287">
        <f>SUM(K9:K13)</f>
        <v>1</v>
      </c>
      <c r="L14" s="68"/>
    </row>
    <row r="15" spans="1:16" ht="11.15" customHeight="1">
      <c r="A15" s="416" t="str">
        <f>'3.1'!E5</f>
        <v>Květen</v>
      </c>
      <c r="B15" s="416"/>
      <c r="C15" s="145" t="s">
        <v>4</v>
      </c>
      <c r="D15" s="279">
        <v>84</v>
      </c>
      <c r="E15" s="275">
        <v>7455.8609999999999</v>
      </c>
      <c r="F15" s="275">
        <v>81952.156170000002</v>
      </c>
      <c r="G15" s="276">
        <f>E15/$E$20</f>
        <v>0.56953497854808344</v>
      </c>
      <c r="H15" s="276">
        <f>(E15-I15)/I15</f>
        <v>-9.838446251417568E-2</v>
      </c>
      <c r="I15" s="279">
        <v>8269.4459999999999</v>
      </c>
      <c r="J15" s="275">
        <v>90762.433009999993</v>
      </c>
      <c r="K15" s="276">
        <f>I15/$I$20</f>
        <v>0.53229352128994889</v>
      </c>
      <c r="L15" s="68"/>
      <c r="M15" s="68"/>
    </row>
    <row r="16" spans="1:16" ht="11.15" customHeight="1">
      <c r="A16" s="417"/>
      <c r="B16" s="417"/>
      <c r="C16" s="135" t="s">
        <v>5</v>
      </c>
      <c r="D16" s="280">
        <v>232</v>
      </c>
      <c r="E16" s="113">
        <v>1528.8150000000001</v>
      </c>
      <c r="F16" s="113">
        <v>16804.735540000001</v>
      </c>
      <c r="G16" s="274">
        <f>E16/$E$20</f>
        <v>0.1167824370959958</v>
      </c>
      <c r="H16" s="274">
        <f>(E16-I16)/I16</f>
        <v>-0.12820923685412522</v>
      </c>
      <c r="I16" s="280">
        <v>1753.6489999999999</v>
      </c>
      <c r="J16" s="113">
        <v>19247.333739999998</v>
      </c>
      <c r="K16" s="274">
        <f>I16/$I$20</f>
        <v>0.11288011328891893</v>
      </c>
      <c r="L16" s="86"/>
      <c r="M16" s="68"/>
    </row>
    <row r="17" spans="1:20" ht="11.15" customHeight="1">
      <c r="A17" s="417"/>
      <c r="B17" s="417"/>
      <c r="C17" s="135" t="s">
        <v>6</v>
      </c>
      <c r="D17" s="280">
        <v>8624</v>
      </c>
      <c r="E17" s="113">
        <v>1800.6969999999999</v>
      </c>
      <c r="F17" s="113">
        <v>19788.253929999999</v>
      </c>
      <c r="G17" s="274">
        <f>E17/$E$20</f>
        <v>0.13755083782632191</v>
      </c>
      <c r="H17" s="274">
        <f t="shared" ref="H17:H20" si="1">(E17-I17)/I17</f>
        <v>-0.24855141319892621</v>
      </c>
      <c r="I17" s="280">
        <v>2396.3009999999999</v>
      </c>
      <c r="J17" s="113">
        <v>26295.378639999999</v>
      </c>
      <c r="K17" s="274">
        <f>I17/$I$20</f>
        <v>0.15424678961089119</v>
      </c>
      <c r="L17" s="68"/>
      <c r="M17" s="68"/>
      <c r="N17" s="68"/>
      <c r="O17" s="68"/>
    </row>
    <row r="18" spans="1:20" ht="11.15" customHeight="1">
      <c r="A18" s="417"/>
      <c r="B18" s="417"/>
      <c r="C18" s="135" t="s">
        <v>7</v>
      </c>
      <c r="D18" s="280">
        <v>81102</v>
      </c>
      <c r="E18" s="113">
        <v>2096.8000000000002</v>
      </c>
      <c r="F18" s="113">
        <v>23047.200000000001</v>
      </c>
      <c r="G18" s="274">
        <f>E18/$E$20</f>
        <v>0.16016942148192162</v>
      </c>
      <c r="H18" s="274">
        <f t="shared" si="1"/>
        <v>-0.26900013945056472</v>
      </c>
      <c r="I18" s="280">
        <v>2868.4</v>
      </c>
      <c r="J18" s="113">
        <v>31482.5</v>
      </c>
      <c r="K18" s="274">
        <f>I18/$I$20</f>
        <v>0.18463519037044193</v>
      </c>
      <c r="L18" s="68"/>
      <c r="M18" s="68"/>
      <c r="N18" s="68"/>
      <c r="O18" s="68"/>
    </row>
    <row r="19" spans="1:20" ht="11.15" customHeight="1">
      <c r="A19" s="417"/>
      <c r="B19" s="417"/>
      <c r="C19" s="135" t="s">
        <v>89</v>
      </c>
      <c r="D19" s="280">
        <v>8</v>
      </c>
      <c r="E19" s="113">
        <v>208.965</v>
      </c>
      <c r="F19" s="113">
        <v>2296.8777500000001</v>
      </c>
      <c r="G19" s="274">
        <f>E19/$E$20</f>
        <v>1.5962325047677292E-2</v>
      </c>
      <c r="H19" s="274">
        <f t="shared" si="1"/>
        <v>-0.15639230694700126</v>
      </c>
      <c r="I19" s="280">
        <v>247.70400000000001</v>
      </c>
      <c r="J19" s="113">
        <v>2718.7025899999999</v>
      </c>
      <c r="K19" s="274">
        <f>I19/$I$20</f>
        <v>1.5944385439799171E-2</v>
      </c>
      <c r="L19" s="68"/>
      <c r="M19" s="68"/>
      <c r="N19" s="68"/>
      <c r="O19" s="68"/>
    </row>
    <row r="20" spans="1:20" ht="11.15" customHeight="1">
      <c r="A20" s="418"/>
      <c r="B20" s="418"/>
      <c r="C20" s="285" t="s">
        <v>0</v>
      </c>
      <c r="D20" s="288">
        <v>90050</v>
      </c>
      <c r="E20" s="286">
        <v>13091.137999999999</v>
      </c>
      <c r="F20" s="286">
        <v>143889.22339000003</v>
      </c>
      <c r="G20" s="287">
        <f>SUM(G15:G19)</f>
        <v>1</v>
      </c>
      <c r="H20" s="287">
        <f t="shared" si="1"/>
        <v>-0.15734041389076628</v>
      </c>
      <c r="I20" s="288">
        <v>15535.499999999998</v>
      </c>
      <c r="J20" s="286">
        <v>170506.34797999999</v>
      </c>
      <c r="K20" s="287">
        <f>SUM(K15:K19)</f>
        <v>1.0000000000000002</v>
      </c>
      <c r="L20" s="68"/>
      <c r="M20" s="68"/>
      <c r="N20" s="68"/>
      <c r="O20" s="68"/>
    </row>
    <row r="21" spans="1:20" ht="11.15" customHeight="1">
      <c r="A21" s="416" t="str">
        <f>'3.1'!F5</f>
        <v>Červen</v>
      </c>
      <c r="B21" s="416"/>
      <c r="C21" s="145" t="s">
        <v>4</v>
      </c>
      <c r="D21" s="279">
        <v>84</v>
      </c>
      <c r="E21" s="275">
        <v>6107.5110000000004</v>
      </c>
      <c r="F21" s="275">
        <v>67390.349700000006</v>
      </c>
      <c r="G21" s="276">
        <f>E21/$E$26</f>
        <v>0.65285286299649459</v>
      </c>
      <c r="H21" s="276">
        <f>(E21-I21)/I21</f>
        <v>-2.1160053465479754E-2</v>
      </c>
      <c r="I21" s="279">
        <v>6239.54</v>
      </c>
      <c r="J21" s="275">
        <v>68354.545240000007</v>
      </c>
      <c r="K21" s="276">
        <f>I21/$I$26</f>
        <v>0.64714106433512752</v>
      </c>
      <c r="L21" s="78"/>
      <c r="M21" s="78"/>
      <c r="N21" s="78"/>
      <c r="O21" s="78"/>
      <c r="P21" s="78"/>
      <c r="Q21" s="78"/>
      <c r="R21" s="78"/>
      <c r="S21" s="78"/>
      <c r="T21" s="78"/>
    </row>
    <row r="22" spans="1:20" ht="11.15" customHeight="1">
      <c r="A22" s="417"/>
      <c r="B22" s="417"/>
      <c r="C22" s="135" t="s">
        <v>5</v>
      </c>
      <c r="D22" s="280">
        <v>231</v>
      </c>
      <c r="E22" s="113">
        <v>1034.8420000000001</v>
      </c>
      <c r="F22" s="113">
        <v>11418.37729</v>
      </c>
      <c r="G22" s="274">
        <f>E22/$E$26</f>
        <v>0.11061782163781916</v>
      </c>
      <c r="H22" s="274">
        <f t="shared" ref="H22:H26" si="2">(E22-I22)/I22</f>
        <v>-8.6919156625655566E-2</v>
      </c>
      <c r="I22" s="280">
        <v>1133.3520000000001</v>
      </c>
      <c r="J22" s="113">
        <v>12415.507820000001</v>
      </c>
      <c r="K22" s="274">
        <f>I22/$I$26</f>
        <v>0.11754690562867544</v>
      </c>
      <c r="L22" s="78"/>
      <c r="M22" s="78"/>
      <c r="N22" s="78"/>
      <c r="O22" s="78"/>
      <c r="P22" s="78"/>
      <c r="Q22" s="78"/>
      <c r="R22" s="78"/>
      <c r="S22" s="78"/>
      <c r="T22" s="78"/>
    </row>
    <row r="23" spans="1:20" ht="11.15" customHeight="1">
      <c r="A23" s="417"/>
      <c r="B23" s="417"/>
      <c r="C23" s="135" t="s">
        <v>6</v>
      </c>
      <c r="D23" s="280">
        <v>8623</v>
      </c>
      <c r="E23" s="113">
        <v>913.46899999999994</v>
      </c>
      <c r="F23" s="113">
        <v>10073.799849999999</v>
      </c>
      <c r="G23" s="274">
        <f>E23/$E$26</f>
        <v>9.7643844097627469E-2</v>
      </c>
      <c r="H23" s="274">
        <f t="shared" si="2"/>
        <v>9.9877305636595831E-2</v>
      </c>
      <c r="I23" s="280">
        <v>830.51900000000001</v>
      </c>
      <c r="J23" s="113">
        <v>9094.4701299999997</v>
      </c>
      <c r="K23" s="274">
        <f>I23/$I$26</f>
        <v>8.6138232884242397E-2</v>
      </c>
      <c r="L23" s="78"/>
      <c r="M23" s="78"/>
      <c r="N23" s="78"/>
      <c r="O23" s="78"/>
      <c r="P23" s="78"/>
      <c r="Q23" s="78"/>
      <c r="R23" s="78"/>
      <c r="S23" s="78"/>
      <c r="T23" s="78"/>
    </row>
    <row r="24" spans="1:20" ht="11.15" customHeight="1">
      <c r="A24" s="417"/>
      <c r="B24" s="417"/>
      <c r="C24" s="135" t="s">
        <v>7</v>
      </c>
      <c r="D24" s="280">
        <v>81022</v>
      </c>
      <c r="E24" s="113">
        <v>1080.3</v>
      </c>
      <c r="F24" s="113">
        <v>11920.1</v>
      </c>
      <c r="G24" s="274">
        <f>E24/$E$26</f>
        <v>0.11547698365096896</v>
      </c>
      <c r="H24" s="274">
        <f t="shared" si="2"/>
        <v>-9.0733103274135141E-2</v>
      </c>
      <c r="I24" s="280">
        <v>1188.0999999999999</v>
      </c>
      <c r="J24" s="113">
        <v>13015.3</v>
      </c>
      <c r="K24" s="274">
        <f>I24/$I$26</f>
        <v>0.12322515738925706</v>
      </c>
      <c r="L24" s="78"/>
      <c r="M24" s="78"/>
      <c r="N24" s="78"/>
      <c r="O24" s="78"/>
      <c r="P24" s="78"/>
      <c r="Q24" s="78"/>
      <c r="R24" s="78"/>
      <c r="S24" s="78"/>
      <c r="T24" s="78"/>
    </row>
    <row r="25" spans="1:20" ht="11.15" customHeight="1">
      <c r="A25" s="417"/>
      <c r="B25" s="417"/>
      <c r="C25" s="135" t="s">
        <v>89</v>
      </c>
      <c r="D25" s="280">
        <v>8</v>
      </c>
      <c r="E25" s="113">
        <v>218.989</v>
      </c>
      <c r="F25" s="113">
        <v>2416.3240500000002</v>
      </c>
      <c r="G25" s="274">
        <f>E25/$E$26</f>
        <v>2.3408487617089736E-2</v>
      </c>
      <c r="H25" s="274">
        <f t="shared" si="2"/>
        <v>-0.12470572247380976</v>
      </c>
      <c r="I25" s="280">
        <v>250.18899999999999</v>
      </c>
      <c r="J25" s="113">
        <v>2740.8168500000002</v>
      </c>
      <c r="K25" s="274">
        <f>I25/$I$26</f>
        <v>2.5948639762697446E-2</v>
      </c>
      <c r="L25" s="78"/>
      <c r="M25" s="78"/>
      <c r="N25" s="78"/>
      <c r="O25" s="78"/>
      <c r="P25" s="78"/>
      <c r="Q25" s="78"/>
      <c r="R25" s="78"/>
      <c r="S25" s="78"/>
      <c r="T25" s="78"/>
    </row>
    <row r="26" spans="1:20" ht="11.15" customHeight="1">
      <c r="A26" s="418"/>
      <c r="B26" s="418"/>
      <c r="C26" s="285" t="s">
        <v>0</v>
      </c>
      <c r="D26" s="288">
        <v>89968</v>
      </c>
      <c r="E26" s="286">
        <v>9355.1110000000008</v>
      </c>
      <c r="F26" s="286">
        <v>103218.95089000001</v>
      </c>
      <c r="G26" s="287">
        <f>SUM(G21:G25)</f>
        <v>0.99999999999999989</v>
      </c>
      <c r="H26" s="287">
        <f t="shared" si="2"/>
        <v>-2.9723907609653891E-2</v>
      </c>
      <c r="I26" s="288">
        <v>9641.7000000000007</v>
      </c>
      <c r="J26" s="286">
        <v>105620.64004000001</v>
      </c>
      <c r="K26" s="287">
        <f>SUM(K21:K25)</f>
        <v>0.99999999999999989</v>
      </c>
    </row>
    <row r="27" spans="1:20" ht="11.15" customHeight="1">
      <c r="A27" s="486" t="str">
        <f>'3.1'!G5</f>
        <v>II. čtvrtletí</v>
      </c>
      <c r="B27" s="416"/>
      <c r="C27" s="145" t="s">
        <v>4</v>
      </c>
      <c r="D27" s="279">
        <f>D21</f>
        <v>84</v>
      </c>
      <c r="E27" s="275">
        <f>E9+E15+E21</f>
        <v>22666.375</v>
      </c>
      <c r="F27" s="275">
        <f>F9+F15+F21</f>
        <v>249377.75849000004</v>
      </c>
      <c r="G27" s="276">
        <f>E27/$E$32</f>
        <v>0.51779077368120308</v>
      </c>
      <c r="H27" s="276">
        <f>(E27-I27)/I27</f>
        <v>7.3512402690284551E-3</v>
      </c>
      <c r="I27" s="279">
        <f>I9+I15+I21</f>
        <v>22500.965</v>
      </c>
      <c r="J27" s="275">
        <f>J9+J15+J21</f>
        <v>246669.23522999999</v>
      </c>
      <c r="K27" s="276">
        <f>I27/$I$32</f>
        <v>0.52122245747007157</v>
      </c>
    </row>
    <row r="28" spans="1:20" ht="11.15" customHeight="1">
      <c r="A28" s="417"/>
      <c r="B28" s="417"/>
      <c r="C28" s="135" t="s">
        <v>5</v>
      </c>
      <c r="D28" s="280">
        <f>D22</f>
        <v>231</v>
      </c>
      <c r="E28" s="113">
        <f t="shared" ref="E28:F31" si="3">E10+E16+E22</f>
        <v>5160.0110000000004</v>
      </c>
      <c r="F28" s="113">
        <f t="shared" si="3"/>
        <v>56755.032610000009</v>
      </c>
      <c r="G28" s="274">
        <f>E28/$E$32</f>
        <v>0.11787531477324975</v>
      </c>
      <c r="H28" s="274">
        <f t="shared" ref="H28:H31" si="4">(E28-I28)/I28</f>
        <v>1.6993210796424262E-2</v>
      </c>
      <c r="I28" s="280">
        <f t="shared" ref="I28:J28" si="5">I10+I16+I22</f>
        <v>5073.7910000000002</v>
      </c>
      <c r="J28" s="113">
        <f t="shared" si="5"/>
        <v>55619.420189999997</v>
      </c>
      <c r="K28" s="274">
        <f>I28/$I$32</f>
        <v>0.11753157314406434</v>
      </c>
    </row>
    <row r="29" spans="1:20" ht="11.15" customHeight="1">
      <c r="A29" s="417"/>
      <c r="B29" s="417"/>
      <c r="C29" s="135" t="s">
        <v>6</v>
      </c>
      <c r="D29" s="280">
        <f>D23</f>
        <v>8623</v>
      </c>
      <c r="E29" s="113">
        <f t="shared" si="3"/>
        <v>6911.1120000000001</v>
      </c>
      <c r="F29" s="113">
        <f t="shared" si="3"/>
        <v>75979.10609999999</v>
      </c>
      <c r="G29" s="274">
        <f>E29/$E$32</f>
        <v>0.15787747398856</v>
      </c>
      <c r="H29" s="274">
        <f t="shared" si="4"/>
        <v>5.86454979803957E-2</v>
      </c>
      <c r="I29" s="280">
        <f t="shared" ref="I29:J29" si="6">I11+I17+I23</f>
        <v>6528.259</v>
      </c>
      <c r="J29" s="113">
        <f t="shared" si="6"/>
        <v>71552.539089999991</v>
      </c>
      <c r="K29" s="274">
        <f>I29/$I$32</f>
        <v>0.15122352303472814</v>
      </c>
    </row>
    <row r="30" spans="1:20" ht="11.15" customHeight="1">
      <c r="A30" s="417"/>
      <c r="B30" s="417"/>
      <c r="C30" s="135" t="s">
        <v>7</v>
      </c>
      <c r="D30" s="280">
        <f>D24</f>
        <v>81022</v>
      </c>
      <c r="E30" s="113">
        <f t="shared" si="3"/>
        <v>8395.2999999999993</v>
      </c>
      <c r="F30" s="113">
        <f t="shared" si="3"/>
        <v>92310.900000000009</v>
      </c>
      <c r="G30" s="274">
        <f>E30/$E$32</f>
        <v>0.19178227141683679</v>
      </c>
      <c r="H30" s="274">
        <f t="shared" si="4"/>
        <v>1.0203958847241354E-2</v>
      </c>
      <c r="I30" s="280">
        <f t="shared" ref="I30:J30" si="7">I12+I18+I24</f>
        <v>8310.5</v>
      </c>
      <c r="J30" s="113">
        <f t="shared" si="7"/>
        <v>91100.2</v>
      </c>
      <c r="K30" s="274">
        <f>I30/$I$32</f>
        <v>0.19250815388606798</v>
      </c>
    </row>
    <row r="31" spans="1:20" ht="11.15" customHeight="1">
      <c r="A31" s="417"/>
      <c r="B31" s="417"/>
      <c r="C31" s="135" t="s">
        <v>89</v>
      </c>
      <c r="D31" s="280">
        <f>D25</f>
        <v>8</v>
      </c>
      <c r="E31" s="113">
        <f>E13+E19+E25</f>
        <v>642.36400000000003</v>
      </c>
      <c r="F31" s="113">
        <f t="shared" si="3"/>
        <v>7069.3973699999997</v>
      </c>
      <c r="G31" s="274">
        <f>E31/$E$32</f>
        <v>1.4674166140150437E-2</v>
      </c>
      <c r="H31" s="274">
        <f t="shared" si="4"/>
        <v>-0.15040769225682296</v>
      </c>
      <c r="I31" s="280">
        <f>I13+I19+I25</f>
        <v>756.08500000000004</v>
      </c>
      <c r="J31" s="113">
        <f t="shared" ref="J31" si="8">J13+J19+J25</f>
        <v>8288.009</v>
      </c>
      <c r="K31" s="274">
        <f>I31/$I$32</f>
        <v>1.7514292465068013E-2</v>
      </c>
    </row>
    <row r="32" spans="1:20" ht="11.15" customHeight="1">
      <c r="A32" s="418"/>
      <c r="B32" s="418"/>
      <c r="C32" s="285" t="s">
        <v>0</v>
      </c>
      <c r="D32" s="288">
        <f>SUM(D27:D31)</f>
        <v>89968</v>
      </c>
      <c r="E32" s="286">
        <f>SUM(E27:E31)</f>
        <v>43775.161999999997</v>
      </c>
      <c r="F32" s="286">
        <f>SUM(F27:F31)</f>
        <v>481492.19457000005</v>
      </c>
      <c r="G32" s="287">
        <f>SUM(G27:G31)</f>
        <v>1</v>
      </c>
      <c r="H32" s="287">
        <f>(E32-I32)/I32</f>
        <v>1.4027510099699745E-2</v>
      </c>
      <c r="I32" s="288">
        <f>SUM(I27:I31)</f>
        <v>43169.599999999999</v>
      </c>
      <c r="J32" s="286">
        <f>SUM(J27:J31)</f>
        <v>473229.40350999997</v>
      </c>
      <c r="K32" s="287">
        <f>SUM(K27:K31)</f>
        <v>1</v>
      </c>
    </row>
    <row r="33" spans="1:11" ht="10" customHeight="1">
      <c r="A33" s="324"/>
      <c r="B33" s="325"/>
      <c r="C33" s="326"/>
      <c r="D33" s="327"/>
      <c r="E33" s="327"/>
      <c r="F33" s="327"/>
      <c r="G33" s="328"/>
      <c r="H33" s="329"/>
      <c r="I33" s="327"/>
      <c r="J33" s="327"/>
      <c r="K33" s="328"/>
    </row>
    <row r="34" spans="1:11" ht="13" customHeight="1">
      <c r="A34" s="511" t="s">
        <v>39</v>
      </c>
      <c r="B34" s="511"/>
      <c r="C34" s="511"/>
      <c r="D34" s="476">
        <f>D4</f>
        <v>2026</v>
      </c>
      <c r="E34" s="320"/>
      <c r="F34" s="309"/>
      <c r="G34" s="309"/>
      <c r="H34" s="309"/>
      <c r="I34" s="476">
        <f>D34-1</f>
        <v>2025</v>
      </c>
      <c r="J34" s="477"/>
      <c r="K34" s="477"/>
    </row>
    <row r="35" spans="1:11" ht="25" customHeight="1">
      <c r="A35" s="271"/>
      <c r="B35" s="250"/>
      <c r="C35" s="131"/>
      <c r="D35" s="478"/>
      <c r="E35" s="321"/>
      <c r="F35" s="322"/>
      <c r="G35" s="322"/>
      <c r="H35" s="323"/>
      <c r="I35" s="478"/>
      <c r="J35" s="479"/>
      <c r="K35" s="479"/>
    </row>
    <row r="36" spans="1:11" ht="25" customHeight="1">
      <c r="A36" s="114"/>
      <c r="B36" s="115"/>
      <c r="C36" s="319"/>
      <c r="D36" s="330" t="s">
        <v>155</v>
      </c>
      <c r="E36" s="474" t="s">
        <v>59</v>
      </c>
      <c r="F36" s="474"/>
      <c r="G36" s="475" t="s">
        <v>32</v>
      </c>
      <c r="H36" s="475" t="s">
        <v>255</v>
      </c>
      <c r="I36" s="472" t="s">
        <v>59</v>
      </c>
      <c r="J36" s="473"/>
      <c r="K36" s="475" t="s">
        <v>32</v>
      </c>
    </row>
    <row r="37" spans="1:11" ht="25" customHeight="1">
      <c r="A37" s="114"/>
      <c r="B37" s="273"/>
      <c r="C37" s="273"/>
      <c r="D37" s="331"/>
      <c r="E37" s="474"/>
      <c r="F37" s="474"/>
      <c r="G37" s="475"/>
      <c r="H37" s="475"/>
      <c r="I37" s="472"/>
      <c r="J37" s="473"/>
      <c r="K37" s="475"/>
    </row>
    <row r="38" spans="1:11" ht="15" customHeight="1">
      <c r="A38" s="512" t="s">
        <v>154</v>
      </c>
      <c r="B38" s="512"/>
      <c r="C38" s="332" t="s">
        <v>179</v>
      </c>
      <c r="D38" s="310"/>
      <c r="E38" s="199" t="s">
        <v>246</v>
      </c>
      <c r="F38" s="199" t="s">
        <v>247</v>
      </c>
      <c r="G38" s="461"/>
      <c r="H38" s="461"/>
      <c r="I38" s="201" t="s">
        <v>246</v>
      </c>
      <c r="J38" s="199" t="s">
        <v>247</v>
      </c>
      <c r="K38" s="461"/>
    </row>
    <row r="39" spans="1:11" ht="11.15" customHeight="1">
      <c r="A39" s="416" t="str">
        <f>'3.1'!D5</f>
        <v>Duben</v>
      </c>
      <c r="B39" s="416"/>
      <c r="C39" s="145" t="s">
        <v>4</v>
      </c>
      <c r="D39" s="279">
        <v>183</v>
      </c>
      <c r="E39" s="275">
        <v>39487.851999999999</v>
      </c>
      <c r="F39" s="275">
        <v>433760.68175500003</v>
      </c>
      <c r="G39" s="276">
        <f>E39/$E$44</f>
        <v>0.59663914785201999</v>
      </c>
      <c r="H39" s="276">
        <f>(E39-I39)/I39</f>
        <v>0.1043320866109691</v>
      </c>
      <c r="I39" s="279">
        <v>35757.226000000002</v>
      </c>
      <c r="J39" s="275">
        <v>391545.22749200003</v>
      </c>
      <c r="K39" s="276">
        <f>I39/$I$44</f>
        <v>0.61697029418186911</v>
      </c>
    </row>
    <row r="40" spans="1:11" ht="11.15" customHeight="1">
      <c r="A40" s="417"/>
      <c r="B40" s="417"/>
      <c r="C40" s="135" t="s">
        <v>5</v>
      </c>
      <c r="D40" s="280">
        <v>385</v>
      </c>
      <c r="E40" s="113">
        <v>3474.0830000000001</v>
      </c>
      <c r="F40" s="113">
        <v>38158.966</v>
      </c>
      <c r="G40" s="274">
        <f t="shared" ref="G40" si="9">E40/$E$44</f>
        <v>5.2491432572407064E-2</v>
      </c>
      <c r="H40" s="274">
        <f>(E40-I40)/I40</f>
        <v>0.12301287393269457</v>
      </c>
      <c r="I40" s="280">
        <v>3093.538</v>
      </c>
      <c r="J40" s="113">
        <v>33874.644189999999</v>
      </c>
      <c r="K40" s="274">
        <f t="shared" ref="K40:K43" si="10">I40/$I$44</f>
        <v>5.3377212480710638E-2</v>
      </c>
    </row>
    <row r="41" spans="1:11" ht="11.15" customHeight="1">
      <c r="A41" s="417"/>
      <c r="B41" s="417"/>
      <c r="C41" s="135" t="s">
        <v>6</v>
      </c>
      <c r="D41" s="280">
        <v>17828</v>
      </c>
      <c r="E41" s="113">
        <v>6940.1600000000008</v>
      </c>
      <c r="F41" s="113">
        <v>76243.766999999993</v>
      </c>
      <c r="G41" s="274">
        <f>E41/$E$44</f>
        <v>0.1048618990052099</v>
      </c>
      <c r="H41" s="274">
        <f t="shared" ref="H41:H43" si="11">(E41-I41)/I41</f>
        <v>0.29993416191299471</v>
      </c>
      <c r="I41" s="280">
        <v>5338.8549999999996</v>
      </c>
      <c r="J41" s="113">
        <v>58469.21574</v>
      </c>
      <c r="K41" s="274">
        <f t="shared" si="10"/>
        <v>9.2118861232253935E-2</v>
      </c>
    </row>
    <row r="42" spans="1:11" ht="11.15" customHeight="1">
      <c r="A42" s="417"/>
      <c r="B42" s="417"/>
      <c r="C42" s="135" t="s">
        <v>7</v>
      </c>
      <c r="D42" s="280">
        <v>333444</v>
      </c>
      <c r="E42" s="113">
        <v>14296.529999999999</v>
      </c>
      <c r="F42" s="113">
        <v>157108.08199999999</v>
      </c>
      <c r="G42" s="274">
        <f>E42/$E$44</f>
        <v>0.2160124961074317</v>
      </c>
      <c r="H42" s="274">
        <f t="shared" si="11"/>
        <v>0.20776169318938387</v>
      </c>
      <c r="I42" s="280">
        <v>11837.210999999999</v>
      </c>
      <c r="J42" s="113">
        <v>129676.508</v>
      </c>
      <c r="K42" s="274">
        <f t="shared" si="10"/>
        <v>0.20424424291086943</v>
      </c>
    </row>
    <row r="43" spans="1:11" ht="11.15" customHeight="1">
      <c r="A43" s="417"/>
      <c r="B43" s="417"/>
      <c r="C43" s="135" t="s">
        <v>89</v>
      </c>
      <c r="D43" s="280">
        <v>35</v>
      </c>
      <c r="E43" s="113">
        <v>1985.1849999999999</v>
      </c>
      <c r="F43" s="113">
        <v>21805.086759999998</v>
      </c>
      <c r="G43" s="274">
        <f>E43/$E$44</f>
        <v>2.9995024462931341E-2</v>
      </c>
      <c r="H43" s="274">
        <f t="shared" si="11"/>
        <v>2.8953131276482778E-2</v>
      </c>
      <c r="I43" s="280">
        <v>1929.3249999999998</v>
      </c>
      <c r="J43" s="113">
        <v>21125.957380000003</v>
      </c>
      <c r="K43" s="274">
        <f t="shared" si="10"/>
        <v>3.3289389194296963E-2</v>
      </c>
    </row>
    <row r="44" spans="1:11" ht="11.15" customHeight="1">
      <c r="A44" s="418"/>
      <c r="B44" s="418"/>
      <c r="C44" s="285" t="s">
        <v>0</v>
      </c>
      <c r="D44" s="288">
        <v>351875</v>
      </c>
      <c r="E44" s="286">
        <v>66183.81</v>
      </c>
      <c r="F44" s="286">
        <v>727076.58351499995</v>
      </c>
      <c r="G44" s="287">
        <f>SUM(G39:G43)</f>
        <v>1</v>
      </c>
      <c r="H44" s="287">
        <f>(E44-I44)/I44</f>
        <v>0.14196343770562417</v>
      </c>
      <c r="I44" s="288">
        <v>57956.154999999999</v>
      </c>
      <c r="J44" s="286">
        <v>634691.55280200008</v>
      </c>
      <c r="K44" s="287">
        <f>SUM(K39:K43)</f>
        <v>0.99999999999999989</v>
      </c>
    </row>
    <row r="45" spans="1:11" ht="11.15" customHeight="1">
      <c r="A45" s="416" t="str">
        <f>'3.1'!E5</f>
        <v>Květen</v>
      </c>
      <c r="B45" s="416"/>
      <c r="C45" s="145" t="s">
        <v>4</v>
      </c>
      <c r="D45" s="279">
        <v>183</v>
      </c>
      <c r="E45" s="275">
        <v>31582.052</v>
      </c>
      <c r="F45" s="275">
        <v>346964.54116999998</v>
      </c>
      <c r="G45" s="276">
        <f>E45/$E$50</f>
        <v>0.71026936441139388</v>
      </c>
      <c r="H45" s="276">
        <f>(E45-I45)/I45</f>
        <v>-9.5335606534483738E-2</v>
      </c>
      <c r="I45" s="279">
        <v>34910.241000000002</v>
      </c>
      <c r="J45" s="275">
        <v>382995.29430000001</v>
      </c>
      <c r="K45" s="276">
        <f>I45/$I$50</f>
        <v>0.68032051352132072</v>
      </c>
    </row>
    <row r="46" spans="1:11" ht="11.15" customHeight="1">
      <c r="A46" s="417"/>
      <c r="B46" s="417"/>
      <c r="C46" s="135" t="s">
        <v>5</v>
      </c>
      <c r="D46" s="280">
        <v>385</v>
      </c>
      <c r="E46" s="113">
        <v>2194.1</v>
      </c>
      <c r="F46" s="113">
        <v>24104.400590000001</v>
      </c>
      <c r="G46" s="274">
        <f t="shared" ref="G46:G49" si="12">E46/$E$50</f>
        <v>4.934454583429345E-2</v>
      </c>
      <c r="H46" s="274">
        <f>(E46-I46)/I46</f>
        <v>-0.14947573422211785</v>
      </c>
      <c r="I46" s="280">
        <v>2579.703</v>
      </c>
      <c r="J46" s="113">
        <v>28300.641349999998</v>
      </c>
      <c r="K46" s="274">
        <f t="shared" ref="K46:K49" si="13">I46/$I$50</f>
        <v>5.027249367005205E-2</v>
      </c>
    </row>
    <row r="47" spans="1:11" ht="11.15" customHeight="1">
      <c r="A47" s="417"/>
      <c r="B47" s="417"/>
      <c r="C47" s="135" t="s">
        <v>6</v>
      </c>
      <c r="D47" s="280">
        <v>17825</v>
      </c>
      <c r="E47" s="113">
        <v>2982.4180000000001</v>
      </c>
      <c r="F47" s="113">
        <v>32766.022659999999</v>
      </c>
      <c r="G47" s="274">
        <f t="shared" si="12"/>
        <v>6.707354345655249E-2</v>
      </c>
      <c r="H47" s="274">
        <f t="shared" ref="H47:H49" si="14">(E47-I47)/I47</f>
        <v>-0.22654713627849116</v>
      </c>
      <c r="I47" s="280">
        <v>3855.9790000000003</v>
      </c>
      <c r="J47" s="113">
        <v>42306.18937</v>
      </c>
      <c r="K47" s="274">
        <f t="shared" si="13"/>
        <v>7.5144185152071247E-2</v>
      </c>
    </row>
    <row r="48" spans="1:11" ht="11.15" customHeight="1">
      <c r="A48" s="417"/>
      <c r="B48" s="417"/>
      <c r="C48" s="135" t="s">
        <v>7</v>
      </c>
      <c r="D48" s="280">
        <v>333106</v>
      </c>
      <c r="E48" s="113">
        <v>5744.6080000000002</v>
      </c>
      <c r="F48" s="113">
        <v>63143.088000000003</v>
      </c>
      <c r="G48" s="274">
        <f t="shared" si="12"/>
        <v>0.12919423579419756</v>
      </c>
      <c r="H48" s="274">
        <f t="shared" si="14"/>
        <v>-0.28022352808510104</v>
      </c>
      <c r="I48" s="280">
        <v>7981.1</v>
      </c>
      <c r="J48" s="113">
        <v>87597.8</v>
      </c>
      <c r="K48" s="274">
        <f t="shared" si="13"/>
        <v>0.15553333047643564</v>
      </c>
    </row>
    <row r="49" spans="1:11" ht="11.15" customHeight="1">
      <c r="A49" s="417"/>
      <c r="B49" s="417"/>
      <c r="C49" s="135" t="s">
        <v>89</v>
      </c>
      <c r="D49" s="280">
        <v>35</v>
      </c>
      <c r="E49" s="113">
        <v>1961.7159999999999</v>
      </c>
      <c r="F49" s="113">
        <v>21552.865290000002</v>
      </c>
      <c r="G49" s="274">
        <f t="shared" si="12"/>
        <v>4.4118310503562651E-2</v>
      </c>
      <c r="H49" s="274">
        <f t="shared" si="14"/>
        <v>-1.2913484084573768E-2</v>
      </c>
      <c r="I49" s="280">
        <v>1987.38</v>
      </c>
      <c r="J49" s="113">
        <v>21802.699060000003</v>
      </c>
      <c r="K49" s="274">
        <f t="shared" si="13"/>
        <v>3.8729477180120368E-2</v>
      </c>
    </row>
    <row r="50" spans="1:11" ht="11.15" customHeight="1">
      <c r="A50" s="418"/>
      <c r="B50" s="418"/>
      <c r="C50" s="285" t="s">
        <v>0</v>
      </c>
      <c r="D50" s="288">
        <v>351534</v>
      </c>
      <c r="E50" s="286">
        <v>44464.894</v>
      </c>
      <c r="F50" s="286">
        <v>488530.91770999995</v>
      </c>
      <c r="G50" s="287">
        <f>SUM(G45:G49)</f>
        <v>1</v>
      </c>
      <c r="H50" s="287">
        <f t="shared" ref="H50" si="15">(E50-I50)/I50</f>
        <v>-0.13348121773919885</v>
      </c>
      <c r="I50" s="288">
        <v>51314.402999999998</v>
      </c>
      <c r="J50" s="286">
        <v>563002.62407999998</v>
      </c>
      <c r="K50" s="287">
        <f>SUM(K45:K49)</f>
        <v>1</v>
      </c>
    </row>
    <row r="51" spans="1:11" ht="11.15" customHeight="1">
      <c r="A51" s="416" t="str">
        <f>'3.1'!F5</f>
        <v>Červen</v>
      </c>
      <c r="B51" s="416"/>
      <c r="C51" s="145" t="s">
        <v>4</v>
      </c>
      <c r="D51" s="279">
        <v>183</v>
      </c>
      <c r="E51" s="275">
        <v>28835.319</v>
      </c>
      <c r="F51" s="275">
        <v>318049.75247999997</v>
      </c>
      <c r="G51" s="276">
        <f>E51/$E$56</f>
        <v>0.77852227280738584</v>
      </c>
      <c r="H51" s="276">
        <f>(E51-I51)/I51</f>
        <v>-9.4250493900511323E-2</v>
      </c>
      <c r="I51" s="279">
        <v>31835.865000000002</v>
      </c>
      <c r="J51" s="275">
        <v>348609.19812999998</v>
      </c>
      <c r="K51" s="276">
        <f>I51/$I$56</f>
        <v>0.7934290012987858</v>
      </c>
    </row>
    <row r="52" spans="1:11" ht="11.15" customHeight="1">
      <c r="A52" s="417"/>
      <c r="B52" s="417"/>
      <c r="C52" s="135" t="s">
        <v>5</v>
      </c>
      <c r="D52" s="280">
        <v>385</v>
      </c>
      <c r="E52" s="113">
        <v>1684.4569999999999</v>
      </c>
      <c r="F52" s="113">
        <v>18576.827089999999</v>
      </c>
      <c r="G52" s="274">
        <f t="shared" ref="G52:G55" si="16">E52/$E$56</f>
        <v>4.5478508217173211E-2</v>
      </c>
      <c r="H52" s="274">
        <f t="shared" ref="H52:H55" si="17">(E52-I52)/I52</f>
        <v>1.1185455366233053E-2</v>
      </c>
      <c r="I52" s="280">
        <v>1665.8240000000001</v>
      </c>
      <c r="J52" s="113">
        <v>18240.752280000001</v>
      </c>
      <c r="K52" s="274">
        <f t="shared" ref="K52:K55" si="18">I52/$I$56</f>
        <v>4.1516480631499993E-2</v>
      </c>
    </row>
    <row r="53" spans="1:11" ht="11.15" customHeight="1">
      <c r="A53" s="417"/>
      <c r="B53" s="417"/>
      <c r="C53" s="135" t="s">
        <v>6</v>
      </c>
      <c r="D53" s="280">
        <v>17823</v>
      </c>
      <c r="E53" s="113">
        <v>1518.221</v>
      </c>
      <c r="F53" s="113">
        <v>16740.895070000002</v>
      </c>
      <c r="G53" s="274">
        <f t="shared" si="16"/>
        <v>4.0990316893803128E-2</v>
      </c>
      <c r="H53" s="274">
        <f t="shared" si="17"/>
        <v>0.12911708905711611</v>
      </c>
      <c r="I53" s="280">
        <v>1344.6090000000002</v>
      </c>
      <c r="J53" s="113">
        <v>14716.95657</v>
      </c>
      <c r="K53" s="274">
        <f t="shared" si="18"/>
        <v>3.3511003266515897E-2</v>
      </c>
    </row>
    <row r="54" spans="1:11" ht="11.15" customHeight="1">
      <c r="A54" s="417"/>
      <c r="B54" s="417"/>
      <c r="C54" s="135" t="s">
        <v>7</v>
      </c>
      <c r="D54" s="280">
        <v>332782</v>
      </c>
      <c r="E54" s="113">
        <v>2959.7</v>
      </c>
      <c r="F54" s="113">
        <v>32657.7</v>
      </c>
      <c r="G54" s="274">
        <f t="shared" si="16"/>
        <v>7.9908683196049254E-2</v>
      </c>
      <c r="H54" s="274">
        <f t="shared" si="17"/>
        <v>-0.1049649842536496</v>
      </c>
      <c r="I54" s="280">
        <v>3306.7979999999998</v>
      </c>
      <c r="J54" s="113">
        <v>36225.917999999998</v>
      </c>
      <c r="K54" s="274">
        <f t="shared" si="18"/>
        <v>8.2413637406642537E-2</v>
      </c>
    </row>
    <row r="55" spans="1:11" ht="11.15" customHeight="1">
      <c r="A55" s="417"/>
      <c r="B55" s="417"/>
      <c r="C55" s="135" t="s">
        <v>89</v>
      </c>
      <c r="D55" s="280">
        <v>35</v>
      </c>
      <c r="E55" s="113">
        <v>2040.8309999999999</v>
      </c>
      <c r="F55" s="113">
        <v>22506.858270000001</v>
      </c>
      <c r="G55" s="274">
        <f t="shared" si="16"/>
        <v>5.5100218885588539E-2</v>
      </c>
      <c r="H55" s="274">
        <f t="shared" si="17"/>
        <v>3.5267971959720069E-2</v>
      </c>
      <c r="I55" s="280">
        <v>1971.307</v>
      </c>
      <c r="J55" s="113">
        <v>21585.859850000001</v>
      </c>
      <c r="K55" s="274">
        <f t="shared" si="18"/>
        <v>4.9129877396555909E-2</v>
      </c>
    </row>
    <row r="56" spans="1:11" ht="11.15" customHeight="1">
      <c r="A56" s="418"/>
      <c r="B56" s="418"/>
      <c r="C56" s="285" t="s">
        <v>0</v>
      </c>
      <c r="D56" s="288">
        <v>351208</v>
      </c>
      <c r="E56" s="286">
        <v>37038.527999999998</v>
      </c>
      <c r="F56" s="286">
        <v>408532.03291000001</v>
      </c>
      <c r="G56" s="287">
        <f>SUM(G51:G55)</f>
        <v>1</v>
      </c>
      <c r="H56" s="287">
        <f t="shared" ref="H56" si="19">(E56-I56)/I56</f>
        <v>-7.6907686327445171E-2</v>
      </c>
      <c r="I56" s="288">
        <v>40124.402999999998</v>
      </c>
      <c r="J56" s="286">
        <v>439378.68482999998</v>
      </c>
      <c r="K56" s="287">
        <f>SUM(K51:K55)</f>
        <v>1.0000000000000002</v>
      </c>
    </row>
    <row r="57" spans="1:11" ht="11.15" customHeight="1">
      <c r="A57" s="486" t="str">
        <f>'3.1'!G5</f>
        <v>II. čtvrtletí</v>
      </c>
      <c r="B57" s="416"/>
      <c r="C57" s="145" t="s">
        <v>4</v>
      </c>
      <c r="D57" s="279">
        <f>D51</f>
        <v>183</v>
      </c>
      <c r="E57" s="275">
        <f>E39+E45+E51</f>
        <v>99905.222999999998</v>
      </c>
      <c r="F57" s="275">
        <f>F39+F45+F51</f>
        <v>1098774.9754049999</v>
      </c>
      <c r="G57" s="276">
        <f>E57/$E$62</f>
        <v>0.67646486190492083</v>
      </c>
      <c r="H57" s="276">
        <f>(E57-I57)/I57</f>
        <v>-2.5346580928705918E-2</v>
      </c>
      <c r="I57" s="279">
        <f>I39+I45+I51</f>
        <v>102503.33200000001</v>
      </c>
      <c r="J57" s="275">
        <f>J39+J45+J51</f>
        <v>1123149.7199220001</v>
      </c>
      <c r="K57" s="276">
        <f>I57/$I$62</f>
        <v>0.68612308818099965</v>
      </c>
    </row>
    <row r="58" spans="1:11" ht="11.15" customHeight="1">
      <c r="A58" s="417"/>
      <c r="B58" s="417"/>
      <c r="C58" s="135" t="s">
        <v>5</v>
      </c>
      <c r="D58" s="280">
        <f>D52</f>
        <v>385</v>
      </c>
      <c r="E58" s="113">
        <f t="shared" ref="E58:F59" si="20">E40+E46+E52</f>
        <v>7352.6399999999994</v>
      </c>
      <c r="F58" s="113">
        <f t="shared" si="20"/>
        <v>80840.193679999997</v>
      </c>
      <c r="G58" s="274">
        <f t="shared" ref="G58:G61" si="21">E58/$E$62</f>
        <v>4.978521095174971E-2</v>
      </c>
      <c r="H58" s="274">
        <f t="shared" ref="H58:H61" si="22">(E58-I58)/I58</f>
        <v>1.8496906622299854E-3</v>
      </c>
      <c r="I58" s="280">
        <f t="shared" ref="I58:J58" si="23">I40+I46+I52</f>
        <v>7339.0650000000005</v>
      </c>
      <c r="J58" s="113">
        <f t="shared" si="23"/>
        <v>80416.037819999998</v>
      </c>
      <c r="K58" s="274">
        <f t="shared" ref="K58:K61" si="24">I58/$I$62</f>
        <v>4.9125251286085879E-2</v>
      </c>
    </row>
    <row r="59" spans="1:11" ht="11.15" customHeight="1">
      <c r="A59" s="417"/>
      <c r="B59" s="417"/>
      <c r="C59" s="135" t="s">
        <v>6</v>
      </c>
      <c r="D59" s="280">
        <f>D53</f>
        <v>17823</v>
      </c>
      <c r="E59" s="113">
        <f>E41+E47+E53</f>
        <v>11440.799000000001</v>
      </c>
      <c r="F59" s="113">
        <f t="shared" si="20"/>
        <v>125750.68472999999</v>
      </c>
      <c r="G59" s="274">
        <f t="shared" si="21"/>
        <v>7.7466405491302057E-2</v>
      </c>
      <c r="H59" s="274">
        <f t="shared" si="22"/>
        <v>8.5522166588879664E-2</v>
      </c>
      <c r="I59" s="280">
        <f>I41+I47+I53</f>
        <v>10539.442999999999</v>
      </c>
      <c r="J59" s="113">
        <f t="shared" ref="J59" si="25">J41+J47+J53</f>
        <v>115492.36167999999</v>
      </c>
      <c r="K59" s="274">
        <f t="shared" si="24"/>
        <v>7.0547513312714735E-2</v>
      </c>
    </row>
    <row r="60" spans="1:11" ht="11.15" customHeight="1">
      <c r="A60" s="417"/>
      <c r="B60" s="417"/>
      <c r="C60" s="135" t="s">
        <v>7</v>
      </c>
      <c r="D60" s="280">
        <f>D54</f>
        <v>332782</v>
      </c>
      <c r="E60" s="113">
        <f t="shared" ref="E60:F61" si="26">E42+E48+E54</f>
        <v>23000.838</v>
      </c>
      <c r="F60" s="113">
        <f t="shared" si="26"/>
        <v>252908.87</v>
      </c>
      <c r="G60" s="274">
        <f t="shared" si="21"/>
        <v>0.15574019289629587</v>
      </c>
      <c r="H60" s="274">
        <f t="shared" si="22"/>
        <v>-5.3738557513394051E-3</v>
      </c>
      <c r="I60" s="280">
        <f t="shared" ref="I60:J60" si="27">I42+I48+I54</f>
        <v>23125.109</v>
      </c>
      <c r="J60" s="113">
        <f t="shared" si="27"/>
        <v>253500.22600000002</v>
      </c>
      <c r="K60" s="274">
        <f t="shared" si="24"/>
        <v>0.15479176034591957</v>
      </c>
    </row>
    <row r="61" spans="1:11" ht="11.15" customHeight="1">
      <c r="A61" s="417"/>
      <c r="B61" s="417"/>
      <c r="C61" s="135" t="s">
        <v>89</v>
      </c>
      <c r="D61" s="280">
        <f>D55</f>
        <v>35</v>
      </c>
      <c r="E61" s="113">
        <f>E43+E49+E55</f>
        <v>5987.732</v>
      </c>
      <c r="F61" s="113">
        <f t="shared" si="26"/>
        <v>65864.810320000004</v>
      </c>
      <c r="G61" s="274">
        <f t="shared" si="21"/>
        <v>4.0543328755731578E-2</v>
      </c>
      <c r="H61" s="274">
        <f t="shared" si="22"/>
        <v>1.6936106787825884E-2</v>
      </c>
      <c r="I61" s="280">
        <f>I43+I49+I55</f>
        <v>5888.0119999999997</v>
      </c>
      <c r="J61" s="113">
        <f t="shared" ref="J61" si="28">J43+J49+J55</f>
        <v>64514.516290000007</v>
      </c>
      <c r="K61" s="274">
        <f t="shared" si="24"/>
        <v>3.9412386874280177E-2</v>
      </c>
    </row>
    <row r="62" spans="1:11" ht="11.15" customHeight="1">
      <c r="A62" s="418"/>
      <c r="B62" s="418"/>
      <c r="C62" s="285" t="s">
        <v>0</v>
      </c>
      <c r="D62" s="288">
        <f>SUM(D57:D61)</f>
        <v>351208</v>
      </c>
      <c r="E62" s="286">
        <f>SUM(E57:E61)</f>
        <v>147687.23199999999</v>
      </c>
      <c r="F62" s="286">
        <f>SUM(F57:F61)</f>
        <v>1624139.5341350001</v>
      </c>
      <c r="G62" s="287">
        <f>SUM(G57:G61)</f>
        <v>1</v>
      </c>
      <c r="H62" s="287">
        <f>(E62-I62)/I62</f>
        <v>-1.1430967875817585E-2</v>
      </c>
      <c r="I62" s="288">
        <f>SUM(I57:I61)</f>
        <v>149394.96100000001</v>
      </c>
      <c r="J62" s="286">
        <f>SUM(J57:J61)</f>
        <v>1637072.8617120001</v>
      </c>
      <c r="K62" s="287">
        <f>SUM(K57:K61)</f>
        <v>1</v>
      </c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15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1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1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ht="1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1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1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ht="1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1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1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1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1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1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1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1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ht="1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ht="1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1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ht="15" customHeight="1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ht="1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1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ht="15" customHeight="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15" customHeight="1"/>
    <row r="105" spans="1:11" ht="15" customHeight="1"/>
    <row r="106" spans="1:11" ht="15" customHeight="1"/>
    <row r="107" spans="1:11" ht="15" customHeight="1"/>
    <row r="108" spans="1:11" ht="15" customHeight="1"/>
    <row r="109" spans="1:11" ht="15" customHeight="1"/>
    <row r="110" spans="1:11" ht="15" customHeight="1"/>
    <row r="111" spans="1:11" ht="15" customHeight="1"/>
    <row r="112" spans="1:11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8">
    <mergeCell ref="I34:K35"/>
    <mergeCell ref="A51:B56"/>
    <mergeCell ref="I36:J37"/>
    <mergeCell ref="K36:K38"/>
    <mergeCell ref="A57:B62"/>
    <mergeCell ref="A39:B44"/>
    <mergeCell ref="A45:B50"/>
    <mergeCell ref="A27:B32"/>
    <mergeCell ref="H36:H38"/>
    <mergeCell ref="A38:B38"/>
    <mergeCell ref="E36:F37"/>
    <mergeCell ref="G36:G38"/>
    <mergeCell ref="A34:C34"/>
    <mergeCell ref="D34:D35"/>
    <mergeCell ref="A1:K1"/>
    <mergeCell ref="A3:C3"/>
    <mergeCell ref="A9:B14"/>
    <mergeCell ref="A15:B20"/>
    <mergeCell ref="A21:B26"/>
    <mergeCell ref="H6:H8"/>
    <mergeCell ref="A8:B8"/>
    <mergeCell ref="E6:F7"/>
    <mergeCell ref="I6:J7"/>
    <mergeCell ref="G6:G8"/>
    <mergeCell ref="K6:K8"/>
    <mergeCell ref="A4:C4"/>
    <mergeCell ref="D4:D5"/>
    <mergeCell ref="I4:K5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2 H62" formula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26"/>
  <dimension ref="A1:T120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16" s="91" customFormat="1" ht="18">
      <c r="A1" s="490" t="s">
        <v>289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6" s="91" customFormat="1" ht="3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6" ht="3" customHeight="1">
      <c r="A3" s="510"/>
      <c r="B3" s="510"/>
      <c r="C3" s="510"/>
      <c r="D3" s="267"/>
      <c r="E3" s="267"/>
      <c r="F3" s="268"/>
      <c r="G3" s="269"/>
      <c r="H3" s="269"/>
      <c r="I3" s="269"/>
    </row>
    <row r="4" spans="1:16" ht="13" customHeight="1">
      <c r="A4" s="482" t="s">
        <v>40</v>
      </c>
      <c r="B4" s="482"/>
      <c r="C4" s="482"/>
      <c r="D4" s="476">
        <f>'3.1'!A4</f>
        <v>2026</v>
      </c>
      <c r="E4" s="320"/>
      <c r="F4" s="309"/>
      <c r="G4" s="309"/>
      <c r="H4" s="309"/>
      <c r="I4" s="476">
        <f>D4-1</f>
        <v>2025</v>
      </c>
      <c r="J4" s="477"/>
      <c r="K4" s="477"/>
    </row>
    <row r="5" spans="1:16" ht="25" customHeight="1">
      <c r="A5" s="131"/>
      <c r="B5" s="131"/>
      <c r="C5" s="131"/>
      <c r="D5" s="478"/>
      <c r="E5" s="321"/>
      <c r="F5" s="322"/>
      <c r="G5" s="322"/>
      <c r="H5" s="323"/>
      <c r="I5" s="478"/>
      <c r="J5" s="479"/>
      <c r="K5" s="479"/>
    </row>
    <row r="6" spans="1:16" ht="25" customHeight="1">
      <c r="A6" s="271"/>
      <c r="B6" s="250"/>
      <c r="C6" s="272"/>
      <c r="D6" s="330" t="s">
        <v>155</v>
      </c>
      <c r="E6" s="474" t="s">
        <v>59</v>
      </c>
      <c r="F6" s="474"/>
      <c r="G6" s="475" t="s">
        <v>32</v>
      </c>
      <c r="H6" s="475" t="s">
        <v>255</v>
      </c>
      <c r="I6" s="472" t="s">
        <v>59</v>
      </c>
      <c r="J6" s="473"/>
      <c r="K6" s="475" t="s">
        <v>32</v>
      </c>
    </row>
    <row r="7" spans="1:16" ht="25" customHeight="1">
      <c r="A7" s="271"/>
      <c r="B7" s="273"/>
      <c r="D7" s="331"/>
      <c r="E7" s="474"/>
      <c r="F7" s="474"/>
      <c r="G7" s="475"/>
      <c r="H7" s="475"/>
      <c r="I7" s="472"/>
      <c r="J7" s="473"/>
      <c r="K7" s="475"/>
    </row>
    <row r="8" spans="1:16" ht="15" customHeight="1">
      <c r="A8" s="483" t="s">
        <v>154</v>
      </c>
      <c r="B8" s="483"/>
      <c r="C8" s="290" t="s">
        <v>179</v>
      </c>
      <c r="D8" s="310"/>
      <c r="E8" s="199" t="s">
        <v>246</v>
      </c>
      <c r="F8" s="199" t="s">
        <v>247</v>
      </c>
      <c r="G8" s="461"/>
      <c r="H8" s="461"/>
      <c r="I8" s="201" t="s">
        <v>246</v>
      </c>
      <c r="J8" s="199" t="s">
        <v>247</v>
      </c>
      <c r="K8" s="461"/>
    </row>
    <row r="9" spans="1:16" ht="11.15" customHeight="1">
      <c r="A9" s="416" t="str">
        <f>'3.1'!D5</f>
        <v>Duben</v>
      </c>
      <c r="B9" s="416"/>
      <c r="C9" s="145" t="s">
        <v>4</v>
      </c>
      <c r="D9" s="279">
        <v>120</v>
      </c>
      <c r="E9" s="275">
        <v>13683.888999999999</v>
      </c>
      <c r="F9" s="275">
        <v>150375.09656000001</v>
      </c>
      <c r="G9" s="276">
        <f>E9/$E$14</f>
        <v>0.43622470026044902</v>
      </c>
      <c r="H9" s="276">
        <f>(E9-I9)/I9</f>
        <v>-1.2946561630171952E-2</v>
      </c>
      <c r="I9" s="279">
        <v>13863.371999999999</v>
      </c>
      <c r="J9" s="275">
        <v>151873.01144999999</v>
      </c>
      <c r="K9" s="276">
        <f>I9/$I$14</f>
        <v>0.48600096755873706</v>
      </c>
    </row>
    <row r="10" spans="1:16" ht="11.15" customHeight="1">
      <c r="A10" s="417"/>
      <c r="B10" s="417"/>
      <c r="C10" s="135" t="s">
        <v>5</v>
      </c>
      <c r="D10" s="280">
        <v>313</v>
      </c>
      <c r="E10" s="113">
        <v>2863.1840000000002</v>
      </c>
      <c r="F10" s="113">
        <v>31464.03714</v>
      </c>
      <c r="G10" s="274">
        <f>E10/$E$14</f>
        <v>9.1274606377654305E-2</v>
      </c>
      <c r="H10" s="274">
        <f>(E10-I10)/I10</f>
        <v>0.15339534868731661</v>
      </c>
      <c r="I10" s="280">
        <v>2482.3960000000002</v>
      </c>
      <c r="J10" s="113">
        <v>27194.23043</v>
      </c>
      <c r="K10" s="274">
        <f>I10/$I$14</f>
        <v>8.7024055753819399E-2</v>
      </c>
      <c r="L10" s="68"/>
      <c r="N10" s="68"/>
      <c r="O10" s="68"/>
      <c r="P10" s="68"/>
    </row>
    <row r="11" spans="1:16" ht="11.15" customHeight="1">
      <c r="A11" s="417"/>
      <c r="B11" s="417"/>
      <c r="C11" s="135" t="s">
        <v>6</v>
      </c>
      <c r="D11" s="280">
        <v>12842</v>
      </c>
      <c r="E11" s="113">
        <v>5062.1000000000004</v>
      </c>
      <c r="F11" s="113">
        <v>55628.4</v>
      </c>
      <c r="G11" s="274">
        <f>E11/$E$14</f>
        <v>0.16137320722116491</v>
      </c>
      <c r="H11" s="274">
        <f t="shared" ref="H11:H13" si="0">(E11-I11)/I11</f>
        <v>0.28368920221128979</v>
      </c>
      <c r="I11" s="280">
        <v>3943.4</v>
      </c>
      <c r="J11" s="113">
        <v>43199.9</v>
      </c>
      <c r="K11" s="274">
        <f>I11/$I$14</f>
        <v>0.13824170739060626</v>
      </c>
      <c r="L11" s="68"/>
      <c r="N11" s="68"/>
      <c r="O11" s="68"/>
      <c r="P11" s="68"/>
    </row>
    <row r="12" spans="1:16" ht="11.15" customHeight="1">
      <c r="A12" s="417"/>
      <c r="B12" s="417"/>
      <c r="C12" s="135" t="s">
        <v>7</v>
      </c>
      <c r="D12" s="280">
        <v>164869</v>
      </c>
      <c r="E12" s="113">
        <v>9356.2000000000007</v>
      </c>
      <c r="F12" s="113">
        <v>102817.4</v>
      </c>
      <c r="G12" s="274">
        <f>E12/$E$14</f>
        <v>0.29826356678111121</v>
      </c>
      <c r="H12" s="274">
        <f t="shared" si="0"/>
        <v>0.1927082669386195</v>
      </c>
      <c r="I12" s="280">
        <v>7844.5</v>
      </c>
      <c r="J12" s="113">
        <v>85936.4</v>
      </c>
      <c r="K12" s="274">
        <f>I12/$I$14</f>
        <v>0.27500052584713974</v>
      </c>
      <c r="L12" s="68"/>
      <c r="N12" s="68"/>
      <c r="O12" s="68"/>
      <c r="P12" s="68"/>
    </row>
    <row r="13" spans="1:16" ht="11.15" customHeight="1">
      <c r="A13" s="417"/>
      <c r="B13" s="417"/>
      <c r="C13" s="135" t="s">
        <v>89</v>
      </c>
      <c r="D13" s="280">
        <v>15</v>
      </c>
      <c r="E13" s="113">
        <v>403.52699999999999</v>
      </c>
      <c r="F13" s="113">
        <v>4434.44182</v>
      </c>
      <c r="G13" s="274">
        <f>E13/$E$14</f>
        <v>1.2863919359620515E-2</v>
      </c>
      <c r="H13" s="274">
        <f t="shared" si="0"/>
        <v>3.0109871034278431E-2</v>
      </c>
      <c r="I13" s="280">
        <v>391.73200000000003</v>
      </c>
      <c r="J13" s="113">
        <v>4291.4343799999997</v>
      </c>
      <c r="K13" s="274">
        <f>I13/$I$14</f>
        <v>1.3732743449697464E-2</v>
      </c>
      <c r="L13" s="68"/>
      <c r="N13" s="68"/>
      <c r="O13" s="68"/>
      <c r="P13" s="68"/>
    </row>
    <row r="14" spans="1:16" ht="11.15" customHeight="1">
      <c r="A14" s="418"/>
      <c r="B14" s="418"/>
      <c r="C14" s="285" t="s">
        <v>0</v>
      </c>
      <c r="D14" s="288">
        <v>178159</v>
      </c>
      <c r="E14" s="286">
        <v>31368.9</v>
      </c>
      <c r="F14" s="286">
        <v>344719.37552</v>
      </c>
      <c r="G14" s="287">
        <f>SUM(G9:G13)</f>
        <v>0.99999999999999989</v>
      </c>
      <c r="H14" s="287">
        <f>(E14-I14)/I14</f>
        <v>9.9683089457115404E-2</v>
      </c>
      <c r="I14" s="288">
        <v>28525.4</v>
      </c>
      <c r="J14" s="286">
        <v>312494.97625999997</v>
      </c>
      <c r="K14" s="287">
        <f>SUM(K9:K13)</f>
        <v>0.99999999999999989</v>
      </c>
      <c r="L14" s="68"/>
    </row>
    <row r="15" spans="1:16" ht="11.15" customHeight="1">
      <c r="A15" s="416" t="str">
        <f>'3.1'!E5</f>
        <v>Květen</v>
      </c>
      <c r="B15" s="416"/>
      <c r="C15" s="145" t="s">
        <v>4</v>
      </c>
      <c r="D15" s="279">
        <v>120</v>
      </c>
      <c r="E15" s="275">
        <v>12071.246999999999</v>
      </c>
      <c r="F15" s="275">
        <v>132683.74844</v>
      </c>
      <c r="G15" s="276">
        <f>E15/$E$20</f>
        <v>0.59958113128824608</v>
      </c>
      <c r="H15" s="276">
        <f>(E15-I15)/I15</f>
        <v>-6.2470816884903829E-2</v>
      </c>
      <c r="I15" s="279">
        <v>12875.596</v>
      </c>
      <c r="J15" s="275">
        <v>141317.72787999999</v>
      </c>
      <c r="K15" s="276">
        <f>I15/$I$20</f>
        <v>0.55065802191410551</v>
      </c>
      <c r="L15" s="68"/>
      <c r="M15" s="68"/>
    </row>
    <row r="16" spans="1:16" ht="11.15" customHeight="1">
      <c r="A16" s="417"/>
      <c r="B16" s="417"/>
      <c r="C16" s="135" t="s">
        <v>5</v>
      </c>
      <c r="D16" s="280">
        <v>312</v>
      </c>
      <c r="E16" s="113">
        <v>1728.027</v>
      </c>
      <c r="F16" s="113">
        <v>18993.735420000001</v>
      </c>
      <c r="G16" s="274">
        <f>E16/$E$20</f>
        <v>8.5831429309385684E-2</v>
      </c>
      <c r="H16" s="274">
        <f>(E16-I16)/I16</f>
        <v>-0.12051280224265724</v>
      </c>
      <c r="I16" s="280">
        <v>1964.8119999999999</v>
      </c>
      <c r="J16" s="113">
        <v>21564.58627</v>
      </c>
      <c r="K16" s="274">
        <f>I16/$I$20</f>
        <v>8.4030245229276962E-2</v>
      </c>
      <c r="L16" s="86"/>
      <c r="M16" s="68"/>
    </row>
    <row r="17" spans="1:20" ht="11.15" customHeight="1">
      <c r="A17" s="417"/>
      <c r="B17" s="417"/>
      <c r="C17" s="135" t="s">
        <v>6</v>
      </c>
      <c r="D17" s="280">
        <v>12841</v>
      </c>
      <c r="E17" s="113">
        <v>2165.5</v>
      </c>
      <c r="F17" s="113">
        <v>23802</v>
      </c>
      <c r="G17" s="274">
        <f>E17/$E$20</f>
        <v>0.10756079631248511</v>
      </c>
      <c r="H17" s="274">
        <f t="shared" ref="H17:H20" si="1">(E17-I17)/I17</f>
        <v>-0.2398553777028925</v>
      </c>
      <c r="I17" s="280">
        <v>2848.8</v>
      </c>
      <c r="J17" s="113">
        <v>31267.200000000001</v>
      </c>
      <c r="K17" s="274">
        <f>I17/$I$20</f>
        <v>0.12183626861458717</v>
      </c>
      <c r="L17" s="68"/>
      <c r="M17" s="68"/>
      <c r="N17" s="68"/>
      <c r="O17" s="68"/>
    </row>
    <row r="18" spans="1:20" ht="11.15" customHeight="1">
      <c r="A18" s="417"/>
      <c r="B18" s="417"/>
      <c r="C18" s="135" t="s">
        <v>7</v>
      </c>
      <c r="D18" s="280">
        <v>164704</v>
      </c>
      <c r="E18" s="113">
        <v>3759.5</v>
      </c>
      <c r="F18" s="113">
        <v>41323.699999999997</v>
      </c>
      <c r="G18" s="274">
        <f>E18/$E$20</f>
        <v>0.18673507907494238</v>
      </c>
      <c r="H18" s="274">
        <f t="shared" si="1"/>
        <v>-0.28923885506862779</v>
      </c>
      <c r="I18" s="280">
        <v>5289.4</v>
      </c>
      <c r="J18" s="113">
        <v>58054.7</v>
      </c>
      <c r="K18" s="274">
        <f>I18/$I$20</f>
        <v>0.22621481297739304</v>
      </c>
      <c r="L18" s="68"/>
      <c r="M18" s="68"/>
      <c r="N18" s="68"/>
      <c r="O18" s="68"/>
    </row>
    <row r="19" spans="1:20" ht="11.15" customHeight="1">
      <c r="A19" s="417"/>
      <c r="B19" s="417"/>
      <c r="C19" s="135" t="s">
        <v>89</v>
      </c>
      <c r="D19" s="280">
        <v>15</v>
      </c>
      <c r="E19" s="113">
        <v>408.52600000000001</v>
      </c>
      <c r="F19" s="113">
        <v>4490.3936000000003</v>
      </c>
      <c r="G19" s="274">
        <f>E19/$E$20</f>
        <v>2.0291564014940793E-2</v>
      </c>
      <c r="H19" s="274">
        <f t="shared" si="1"/>
        <v>1.2225217546433097E-2</v>
      </c>
      <c r="I19" s="280">
        <v>403.59199999999998</v>
      </c>
      <c r="J19" s="113">
        <v>4429.6672200000003</v>
      </c>
      <c r="K19" s="274">
        <f>I19/$I$20</f>
        <v>1.7260651264637203E-2</v>
      </c>
      <c r="L19" s="68"/>
      <c r="M19" s="68"/>
      <c r="N19" s="68"/>
      <c r="O19" s="68"/>
    </row>
    <row r="20" spans="1:20" ht="11.15" customHeight="1">
      <c r="A20" s="418"/>
      <c r="B20" s="418"/>
      <c r="C20" s="285" t="s">
        <v>0</v>
      </c>
      <c r="D20" s="288">
        <v>177992</v>
      </c>
      <c r="E20" s="286">
        <v>20132.8</v>
      </c>
      <c r="F20" s="286">
        <v>221293.57746</v>
      </c>
      <c r="G20" s="287">
        <f>SUM(G15:G19)</f>
        <v>1</v>
      </c>
      <c r="H20" s="287">
        <f t="shared" si="1"/>
        <v>-0.13896895929382186</v>
      </c>
      <c r="I20" s="288">
        <v>23382.2</v>
      </c>
      <c r="J20" s="286">
        <v>256633.88137000002</v>
      </c>
      <c r="K20" s="287">
        <f>SUM(K15:K19)</f>
        <v>0.99999999999999978</v>
      </c>
      <c r="L20" s="68"/>
      <c r="M20" s="68"/>
      <c r="N20" s="68"/>
      <c r="O20" s="68"/>
    </row>
    <row r="21" spans="1:20" ht="11.15" customHeight="1">
      <c r="A21" s="416" t="str">
        <f>'3.1'!F5</f>
        <v>Červen</v>
      </c>
      <c r="B21" s="416"/>
      <c r="C21" s="145" t="s">
        <v>4</v>
      </c>
      <c r="D21" s="279">
        <v>120</v>
      </c>
      <c r="E21" s="275">
        <v>12452.767</v>
      </c>
      <c r="F21" s="275">
        <v>137403.57905</v>
      </c>
      <c r="G21" s="276">
        <f>E21/$E$26</f>
        <v>0.72558847007685467</v>
      </c>
      <c r="H21" s="276">
        <f>(E21-I21)/I21</f>
        <v>2.5351176792195611E-2</v>
      </c>
      <c r="I21" s="279">
        <v>12144.88</v>
      </c>
      <c r="J21" s="275">
        <v>133046.74992</v>
      </c>
      <c r="K21" s="276">
        <f>I21/$I$26</f>
        <v>0.7147326420357577</v>
      </c>
      <c r="L21" s="78"/>
      <c r="M21" s="78"/>
      <c r="N21" s="78"/>
      <c r="O21" s="78"/>
      <c r="P21" s="78"/>
      <c r="Q21" s="78"/>
      <c r="R21" s="78"/>
      <c r="S21" s="78"/>
      <c r="T21" s="78"/>
    </row>
    <row r="22" spans="1:20" ht="11.15" customHeight="1">
      <c r="A22" s="417"/>
      <c r="B22" s="417"/>
      <c r="C22" s="135" t="s">
        <v>5</v>
      </c>
      <c r="D22" s="280">
        <v>311</v>
      </c>
      <c r="E22" s="113">
        <v>1260.0519999999999</v>
      </c>
      <c r="F22" s="113">
        <v>13903.366120000001</v>
      </c>
      <c r="G22" s="274">
        <f>E22/$E$26</f>
        <v>7.3419763085367365E-2</v>
      </c>
      <c r="H22" s="274">
        <f t="shared" ref="H22:H26" si="2">(E22-I22)/I22</f>
        <v>-1.3489581783819093E-2</v>
      </c>
      <c r="I22" s="280">
        <v>1277.2819999999999</v>
      </c>
      <c r="J22" s="113">
        <v>13992.44735</v>
      </c>
      <c r="K22" s="274">
        <f>I22/$I$26</f>
        <v>7.5168724473581999E-2</v>
      </c>
      <c r="L22" s="78"/>
      <c r="M22" s="78"/>
      <c r="N22" s="78"/>
      <c r="O22" s="78"/>
      <c r="P22" s="78"/>
      <c r="Q22" s="78"/>
      <c r="R22" s="78"/>
      <c r="S22" s="78"/>
      <c r="T22" s="78"/>
    </row>
    <row r="23" spans="1:20" ht="11.15" customHeight="1">
      <c r="A23" s="417"/>
      <c r="B23" s="417"/>
      <c r="C23" s="135" t="s">
        <v>6</v>
      </c>
      <c r="D23" s="280">
        <v>12839</v>
      </c>
      <c r="E23" s="113">
        <v>1092.9000000000001</v>
      </c>
      <c r="F23" s="113">
        <v>12059.6</v>
      </c>
      <c r="G23" s="274">
        <f>E23/$E$26</f>
        <v>6.3680275953689205E-2</v>
      </c>
      <c r="H23" s="274">
        <f t="shared" si="2"/>
        <v>0.11202686202686217</v>
      </c>
      <c r="I23" s="280">
        <v>982.8</v>
      </c>
      <c r="J23" s="113">
        <v>10766.3</v>
      </c>
      <c r="K23" s="274">
        <f>I23/$I$26</f>
        <v>5.7838302279869594E-2</v>
      </c>
      <c r="L23" s="78"/>
      <c r="M23" s="78"/>
      <c r="N23" s="78"/>
      <c r="O23" s="78"/>
      <c r="P23" s="78"/>
      <c r="Q23" s="78"/>
      <c r="R23" s="78"/>
      <c r="S23" s="78"/>
      <c r="T23" s="78"/>
    </row>
    <row r="24" spans="1:20" ht="11.15" customHeight="1">
      <c r="A24" s="417"/>
      <c r="B24" s="417"/>
      <c r="C24" s="135" t="s">
        <v>7</v>
      </c>
      <c r="D24" s="280">
        <v>164545</v>
      </c>
      <c r="E24" s="113">
        <v>1937</v>
      </c>
      <c r="F24" s="113">
        <v>21372.7</v>
      </c>
      <c r="G24" s="274">
        <f>E24/$E$26</f>
        <v>0.11286366046508921</v>
      </c>
      <c r="H24" s="274">
        <f t="shared" si="2"/>
        <v>-0.11584809202117956</v>
      </c>
      <c r="I24" s="280">
        <v>2190.8000000000002</v>
      </c>
      <c r="J24" s="113">
        <v>24000.6</v>
      </c>
      <c r="K24" s="274">
        <f>I24/$I$26</f>
        <v>0.12892974423559048</v>
      </c>
      <c r="L24" s="78"/>
      <c r="M24" s="78"/>
      <c r="N24" s="78"/>
      <c r="O24" s="78"/>
      <c r="P24" s="78"/>
      <c r="Q24" s="78"/>
      <c r="R24" s="78"/>
      <c r="S24" s="78"/>
      <c r="T24" s="78"/>
    </row>
    <row r="25" spans="1:20" ht="11.15" customHeight="1">
      <c r="A25" s="417"/>
      <c r="B25" s="417"/>
      <c r="C25" s="135" t="s">
        <v>89</v>
      </c>
      <c r="D25" s="280">
        <v>15</v>
      </c>
      <c r="E25" s="113">
        <v>419.58100000000002</v>
      </c>
      <c r="F25" s="113">
        <v>4629.6720100000002</v>
      </c>
      <c r="G25" s="274">
        <f>E25/$E$26</f>
        <v>2.444783041899979E-2</v>
      </c>
      <c r="H25" s="274">
        <f t="shared" si="2"/>
        <v>5.8377350304461305E-2</v>
      </c>
      <c r="I25" s="280">
        <v>396.43799999999999</v>
      </c>
      <c r="J25" s="113">
        <v>4342.9638599999998</v>
      </c>
      <c r="K25" s="274">
        <f>I25/$I$26</f>
        <v>2.333058697520039E-2</v>
      </c>
      <c r="L25" s="78"/>
      <c r="M25" s="78"/>
      <c r="N25" s="78"/>
      <c r="O25" s="78"/>
      <c r="P25" s="78"/>
      <c r="Q25" s="78"/>
      <c r="R25" s="78"/>
      <c r="S25" s="78"/>
      <c r="T25" s="78"/>
    </row>
    <row r="26" spans="1:20" ht="11.15" customHeight="1">
      <c r="A26" s="418"/>
      <c r="B26" s="418"/>
      <c r="C26" s="285" t="s">
        <v>0</v>
      </c>
      <c r="D26" s="288">
        <v>177830</v>
      </c>
      <c r="E26" s="286">
        <v>17162.299999999996</v>
      </c>
      <c r="F26" s="286">
        <v>189368.91718000002</v>
      </c>
      <c r="G26" s="287">
        <f>SUM(G21:G25)</f>
        <v>1.0000000000000002</v>
      </c>
      <c r="H26" s="287">
        <f t="shared" si="2"/>
        <v>1.001047539459273E-2</v>
      </c>
      <c r="I26" s="288">
        <v>16992.199999999997</v>
      </c>
      <c r="J26" s="286">
        <v>186149.06112999999</v>
      </c>
      <c r="K26" s="287">
        <f>SUM(K21:K25)</f>
        <v>1.0000000000000002</v>
      </c>
    </row>
    <row r="27" spans="1:20" ht="11.15" customHeight="1">
      <c r="A27" s="486" t="str">
        <f>'3.1'!G5</f>
        <v>II. čtvrtletí</v>
      </c>
      <c r="B27" s="416"/>
      <c r="C27" s="145" t="s">
        <v>4</v>
      </c>
      <c r="D27" s="279">
        <f>D21</f>
        <v>120</v>
      </c>
      <c r="E27" s="275">
        <f>E9+E15+E21</f>
        <v>38207.902999999998</v>
      </c>
      <c r="F27" s="275">
        <f>F9+F15+F21</f>
        <v>420462.42404999997</v>
      </c>
      <c r="G27" s="276">
        <f>E27/$E$32</f>
        <v>0.5564473814517068</v>
      </c>
      <c r="H27" s="276">
        <f>(E27-I27)/I27</f>
        <v>-1.73836961815096E-2</v>
      </c>
      <c r="I27" s="279">
        <f>I9+I15+I21</f>
        <v>38883.847999999998</v>
      </c>
      <c r="J27" s="275">
        <f>J9+J15+J21</f>
        <v>426237.48924999998</v>
      </c>
      <c r="K27" s="276">
        <f>I27/$I$32</f>
        <v>0.56435356851543828</v>
      </c>
    </row>
    <row r="28" spans="1:20" ht="11.15" customHeight="1">
      <c r="A28" s="417"/>
      <c r="B28" s="417"/>
      <c r="C28" s="135" t="s">
        <v>5</v>
      </c>
      <c r="D28" s="280">
        <f>D22</f>
        <v>311</v>
      </c>
      <c r="E28" s="113">
        <f t="shared" ref="E28:F31" si="3">E10+E16+E22</f>
        <v>5851.2629999999999</v>
      </c>
      <c r="F28" s="113">
        <f t="shared" si="3"/>
        <v>64361.138679999996</v>
      </c>
      <c r="G28" s="274">
        <f>E28/$E$32</f>
        <v>8.5215877315623911E-2</v>
      </c>
      <c r="H28" s="274">
        <f t="shared" ref="H28:H31" si="4">(E28-I28)/I28</f>
        <v>2.2145728265749301E-2</v>
      </c>
      <c r="I28" s="280">
        <f t="shared" ref="I28:J28" si="5">I10+I16+I22</f>
        <v>5724.4900000000007</v>
      </c>
      <c r="J28" s="113">
        <f t="shared" si="5"/>
        <v>62751.264049999998</v>
      </c>
      <c r="K28" s="274">
        <f>I28/$I$32</f>
        <v>8.30842760066067E-2</v>
      </c>
    </row>
    <row r="29" spans="1:20" ht="11.15" customHeight="1">
      <c r="A29" s="417"/>
      <c r="B29" s="417"/>
      <c r="C29" s="135" t="s">
        <v>6</v>
      </c>
      <c r="D29" s="280">
        <f>D23</f>
        <v>12839</v>
      </c>
      <c r="E29" s="113">
        <f t="shared" si="3"/>
        <v>8320.5</v>
      </c>
      <c r="F29" s="113">
        <f t="shared" si="3"/>
        <v>91490</v>
      </c>
      <c r="G29" s="274">
        <f>E29/$E$32</f>
        <v>0.12117703600139811</v>
      </c>
      <c r="H29" s="274">
        <f t="shared" si="4"/>
        <v>7.0160771704179933E-2</v>
      </c>
      <c r="I29" s="280">
        <f t="shared" ref="I29:J29" si="6">I11+I17+I23</f>
        <v>7775.0000000000009</v>
      </c>
      <c r="J29" s="113">
        <f t="shared" si="6"/>
        <v>85233.400000000009</v>
      </c>
      <c r="K29" s="274">
        <f>I29/$I$32</f>
        <v>0.11284503002911475</v>
      </c>
    </row>
    <row r="30" spans="1:20" ht="11.15" customHeight="1">
      <c r="A30" s="417"/>
      <c r="B30" s="417"/>
      <c r="C30" s="135" t="s">
        <v>7</v>
      </c>
      <c r="D30" s="280">
        <f>D24</f>
        <v>164545</v>
      </c>
      <c r="E30" s="113">
        <f t="shared" si="3"/>
        <v>15052.7</v>
      </c>
      <c r="F30" s="113">
        <f t="shared" si="3"/>
        <v>165513.79999999999</v>
      </c>
      <c r="G30" s="274">
        <f>E30/$E$32</f>
        <v>0.21922259116858908</v>
      </c>
      <c r="H30" s="274">
        <f t="shared" si="4"/>
        <v>-1.7749123963274972E-2</v>
      </c>
      <c r="I30" s="280">
        <f t="shared" ref="I30:J30" si="7">I12+I18+I24</f>
        <v>15324.7</v>
      </c>
      <c r="J30" s="113">
        <f t="shared" si="7"/>
        <v>167991.69999999998</v>
      </c>
      <c r="K30" s="274">
        <f>I30/$I$32</f>
        <v>0.22242009410767521</v>
      </c>
    </row>
    <row r="31" spans="1:20" ht="11.15" customHeight="1">
      <c r="A31" s="417"/>
      <c r="B31" s="417"/>
      <c r="C31" s="135" t="s">
        <v>89</v>
      </c>
      <c r="D31" s="280">
        <f>D25</f>
        <v>15</v>
      </c>
      <c r="E31" s="113">
        <f>E13+E19+E25</f>
        <v>1231.634</v>
      </c>
      <c r="F31" s="113">
        <f t="shared" si="3"/>
        <v>13554.50743</v>
      </c>
      <c r="G31" s="274">
        <f>E31/$E$32</f>
        <v>1.7937114062682048E-2</v>
      </c>
      <c r="H31" s="274">
        <f t="shared" si="4"/>
        <v>3.3456344471463124E-2</v>
      </c>
      <c r="I31" s="280">
        <f>I13+I19+I25</f>
        <v>1191.7620000000002</v>
      </c>
      <c r="J31" s="113">
        <f t="shared" ref="J31" si="8">J13+J19+J25</f>
        <v>13064.06546</v>
      </c>
      <c r="K31" s="274">
        <f>I31/$I$32</f>
        <v>1.7297031341164996E-2</v>
      </c>
    </row>
    <row r="32" spans="1:20" ht="11.15" customHeight="1">
      <c r="A32" s="418"/>
      <c r="B32" s="418"/>
      <c r="C32" s="285" t="s">
        <v>0</v>
      </c>
      <c r="D32" s="288">
        <f>SUM(D27:D31)</f>
        <v>177830</v>
      </c>
      <c r="E32" s="286">
        <f>SUM(E27:E31)</f>
        <v>68664</v>
      </c>
      <c r="F32" s="286">
        <f>SUM(F27:F31)</f>
        <v>755381.87015999993</v>
      </c>
      <c r="G32" s="287">
        <f>SUM(G27:G31)</f>
        <v>1</v>
      </c>
      <c r="H32" s="287">
        <f>(E32-I32)/I32</f>
        <v>-3.4223611679569882E-3</v>
      </c>
      <c r="I32" s="288">
        <f>SUM(I27:I31)</f>
        <v>68899.8</v>
      </c>
      <c r="J32" s="286">
        <f>SUM(J27:J31)</f>
        <v>755277.91875999991</v>
      </c>
      <c r="K32" s="287">
        <f>SUM(K27:K31)</f>
        <v>0.99999999999999989</v>
      </c>
    </row>
    <row r="33" spans="1:11" ht="10" customHeight="1">
      <c r="A33" s="324"/>
      <c r="B33" s="325"/>
      <c r="C33" s="326"/>
      <c r="D33" s="327"/>
      <c r="E33" s="327"/>
      <c r="F33" s="327"/>
      <c r="G33" s="328"/>
      <c r="H33" s="329"/>
      <c r="I33" s="327"/>
      <c r="J33" s="327"/>
      <c r="K33" s="328"/>
    </row>
    <row r="34" spans="1:11" ht="13" customHeight="1">
      <c r="A34" s="511" t="s">
        <v>41</v>
      </c>
      <c r="B34" s="511"/>
      <c r="C34" s="511"/>
      <c r="D34" s="476">
        <f>D4</f>
        <v>2026</v>
      </c>
      <c r="E34" s="320"/>
      <c r="F34" s="309"/>
      <c r="G34" s="309"/>
      <c r="H34" s="309"/>
      <c r="I34" s="476">
        <f>D34-1</f>
        <v>2025</v>
      </c>
      <c r="J34" s="477"/>
      <c r="K34" s="477"/>
    </row>
    <row r="35" spans="1:11" ht="25" customHeight="1">
      <c r="A35" s="271"/>
      <c r="B35" s="250"/>
      <c r="C35" s="131"/>
      <c r="D35" s="478"/>
      <c r="E35" s="321"/>
      <c r="F35" s="322"/>
      <c r="G35" s="322"/>
      <c r="H35" s="323"/>
      <c r="I35" s="478"/>
      <c r="J35" s="479"/>
      <c r="K35" s="479"/>
    </row>
    <row r="36" spans="1:11" ht="25" customHeight="1">
      <c r="A36" s="114"/>
      <c r="B36" s="115"/>
      <c r="C36" s="319"/>
      <c r="D36" s="330" t="s">
        <v>155</v>
      </c>
      <c r="E36" s="474" t="s">
        <v>59</v>
      </c>
      <c r="F36" s="474"/>
      <c r="G36" s="475" t="s">
        <v>32</v>
      </c>
      <c r="H36" s="475" t="s">
        <v>255</v>
      </c>
      <c r="I36" s="472" t="s">
        <v>59</v>
      </c>
      <c r="J36" s="473"/>
      <c r="K36" s="475" t="s">
        <v>32</v>
      </c>
    </row>
    <row r="37" spans="1:11" ht="25" customHeight="1">
      <c r="A37" s="114"/>
      <c r="B37" s="273"/>
      <c r="C37" s="273"/>
      <c r="D37" s="331"/>
      <c r="E37" s="474"/>
      <c r="F37" s="474"/>
      <c r="G37" s="475"/>
      <c r="H37" s="475"/>
      <c r="I37" s="472"/>
      <c r="J37" s="473"/>
      <c r="K37" s="475"/>
    </row>
    <row r="38" spans="1:11" ht="15" customHeight="1">
      <c r="A38" s="512" t="s">
        <v>154</v>
      </c>
      <c r="B38" s="512"/>
      <c r="C38" s="332" t="s">
        <v>179</v>
      </c>
      <c r="D38" s="310"/>
      <c r="E38" s="199" t="s">
        <v>246</v>
      </c>
      <c r="F38" s="199" t="s">
        <v>247</v>
      </c>
      <c r="G38" s="461"/>
      <c r="H38" s="461"/>
      <c r="I38" s="201" t="s">
        <v>246</v>
      </c>
      <c r="J38" s="199" t="s">
        <v>247</v>
      </c>
      <c r="K38" s="461"/>
    </row>
    <row r="39" spans="1:11" ht="11.15" customHeight="1">
      <c r="A39" s="416" t="str">
        <f>'3.1'!D5</f>
        <v>Duben</v>
      </c>
      <c r="B39" s="416"/>
      <c r="C39" s="145" t="s">
        <v>4</v>
      </c>
      <c r="D39" s="279">
        <v>83</v>
      </c>
      <c r="E39" s="275">
        <v>10747.144</v>
      </c>
      <c r="F39" s="275">
        <v>118102.63843599999</v>
      </c>
      <c r="G39" s="276">
        <f>E39/$E$44</f>
        <v>0.42517537804278493</v>
      </c>
      <c r="H39" s="276">
        <f>(E39-I39)/I39</f>
        <v>5.1646533292234814E-2</v>
      </c>
      <c r="I39" s="279">
        <v>10219.35</v>
      </c>
      <c r="J39" s="275">
        <v>111945.188341</v>
      </c>
      <c r="K39" s="276">
        <f>I39/$I$44</f>
        <v>0.46016129814445494</v>
      </c>
    </row>
    <row r="40" spans="1:11" ht="11.15" customHeight="1">
      <c r="A40" s="417"/>
      <c r="B40" s="417"/>
      <c r="C40" s="135" t="s">
        <v>5</v>
      </c>
      <c r="D40" s="280">
        <v>234</v>
      </c>
      <c r="E40" s="113">
        <v>2566.5680000000002</v>
      </c>
      <c r="F40" s="113">
        <v>28204.543849999998</v>
      </c>
      <c r="G40" s="274">
        <f t="shared" ref="G40" si="9">E40/$E$44</f>
        <v>0.10153781503928062</v>
      </c>
      <c r="H40" s="274">
        <f>(E40-I40)/I40</f>
        <v>0.11385979842991829</v>
      </c>
      <c r="I40" s="280">
        <v>2304.2109999999998</v>
      </c>
      <c r="J40" s="113">
        <v>25243.018329999999</v>
      </c>
      <c r="K40" s="274">
        <f t="shared" ref="K40:K43" si="10">I40/$I$44</f>
        <v>0.10375500642983483</v>
      </c>
    </row>
    <row r="41" spans="1:11" ht="11.15" customHeight="1">
      <c r="A41" s="417"/>
      <c r="B41" s="417"/>
      <c r="C41" s="135" t="s">
        <v>6</v>
      </c>
      <c r="D41" s="280">
        <v>10941</v>
      </c>
      <c r="E41" s="113">
        <v>4125.2219999999998</v>
      </c>
      <c r="F41" s="113">
        <v>45333.072220000002</v>
      </c>
      <c r="G41" s="274">
        <f>E41/$E$44</f>
        <v>0.1632008302261897</v>
      </c>
      <c r="H41" s="274">
        <f t="shared" ref="H41:H43" si="11">(E41-I41)/I41</f>
        <v>0.28033715903352613</v>
      </c>
      <c r="I41" s="280">
        <v>3221.9810000000002</v>
      </c>
      <c r="J41" s="113">
        <v>35296.501250000001</v>
      </c>
      <c r="K41" s="274">
        <f t="shared" si="10"/>
        <v>0.14508074971077115</v>
      </c>
    </row>
    <row r="42" spans="1:11" ht="11.15" customHeight="1">
      <c r="A42" s="417"/>
      <c r="B42" s="417"/>
      <c r="C42" s="135" t="s">
        <v>7</v>
      </c>
      <c r="D42" s="280">
        <v>121055</v>
      </c>
      <c r="E42" s="113">
        <v>7647.1</v>
      </c>
      <c r="F42" s="113">
        <v>84036.1</v>
      </c>
      <c r="G42" s="274">
        <f>E42/$E$44</f>
        <v>0.30253234100436183</v>
      </c>
      <c r="H42" s="274">
        <f t="shared" si="11"/>
        <v>0.22283164897019317</v>
      </c>
      <c r="I42" s="280">
        <v>6253.6</v>
      </c>
      <c r="J42" s="113">
        <v>68508.600000000006</v>
      </c>
      <c r="K42" s="274">
        <f t="shared" si="10"/>
        <v>0.28158979720590482</v>
      </c>
    </row>
    <row r="43" spans="1:11" ht="11.15" customHeight="1">
      <c r="A43" s="417"/>
      <c r="B43" s="417"/>
      <c r="C43" s="135" t="s">
        <v>89</v>
      </c>
      <c r="D43" s="280">
        <v>15</v>
      </c>
      <c r="E43" s="113">
        <v>190.93299999999999</v>
      </c>
      <c r="F43" s="113">
        <v>2098.21191</v>
      </c>
      <c r="G43" s="274">
        <f>E43/$E$44</f>
        <v>7.5536356873829045E-3</v>
      </c>
      <c r="H43" s="274">
        <f t="shared" si="11"/>
        <v>-8.6659108630034176E-2</v>
      </c>
      <c r="I43" s="280">
        <v>209.04900000000001</v>
      </c>
      <c r="J43" s="113">
        <v>2290.1449600000001</v>
      </c>
      <c r="K43" s="274">
        <f t="shared" si="10"/>
        <v>9.4131485090343473E-3</v>
      </c>
    </row>
    <row r="44" spans="1:11" ht="11.15" customHeight="1">
      <c r="A44" s="418"/>
      <c r="B44" s="418"/>
      <c r="C44" s="285" t="s">
        <v>0</v>
      </c>
      <c r="D44" s="288">
        <v>132328</v>
      </c>
      <c r="E44" s="286">
        <v>25276.967000000001</v>
      </c>
      <c r="F44" s="286">
        <v>277774.56641600002</v>
      </c>
      <c r="G44" s="287">
        <f>SUM(G39:G43)</f>
        <v>1</v>
      </c>
      <c r="H44" s="287">
        <f>(E44-I44)/I44</f>
        <v>0.13818216891236218</v>
      </c>
      <c r="I44" s="288">
        <v>22208.190999999999</v>
      </c>
      <c r="J44" s="286">
        <v>243283.452881</v>
      </c>
      <c r="K44" s="287">
        <f>SUM(K39:K43)</f>
        <v>1</v>
      </c>
    </row>
    <row r="45" spans="1:11" ht="11.15" customHeight="1">
      <c r="A45" s="416" t="str">
        <f>'3.1'!E5</f>
        <v>Květen</v>
      </c>
      <c r="B45" s="416"/>
      <c r="C45" s="145" t="s">
        <v>4</v>
      </c>
      <c r="D45" s="279">
        <v>83</v>
      </c>
      <c r="E45" s="275">
        <v>9538.3670000000002</v>
      </c>
      <c r="F45" s="275">
        <v>104843.14447</v>
      </c>
      <c r="G45" s="276">
        <f>E45/$E$50</f>
        <v>0.58927245382686166</v>
      </c>
      <c r="H45" s="276">
        <f>(E45-I45)/I45</f>
        <v>-2.4022868378309161E-2</v>
      </c>
      <c r="I45" s="279">
        <v>9773.1459999999988</v>
      </c>
      <c r="J45" s="275">
        <v>107267.826353</v>
      </c>
      <c r="K45" s="276">
        <f>I45/$I$50</f>
        <v>0.52850287587143807</v>
      </c>
    </row>
    <row r="46" spans="1:11" ht="11.15" customHeight="1">
      <c r="A46" s="417"/>
      <c r="B46" s="417"/>
      <c r="C46" s="135" t="s">
        <v>5</v>
      </c>
      <c r="D46" s="280">
        <v>233</v>
      </c>
      <c r="E46" s="113">
        <v>1632.99</v>
      </c>
      <c r="F46" s="113">
        <v>17949.68332</v>
      </c>
      <c r="G46" s="274">
        <f t="shared" ref="G46:G49" si="12">E46/$E$50</f>
        <v>0.10088477664727377</v>
      </c>
      <c r="H46" s="274">
        <f>(E46-I46)/I46</f>
        <v>-0.16647525595440441</v>
      </c>
      <c r="I46" s="280">
        <v>1959.1379999999999</v>
      </c>
      <c r="J46" s="113">
        <v>21502.6423</v>
      </c>
      <c r="K46" s="274">
        <f t="shared" ref="K46:K49" si="13">I46/$I$50</f>
        <v>0.10594439776393574</v>
      </c>
    </row>
    <row r="47" spans="1:11" ht="11.15" customHeight="1">
      <c r="A47" s="417"/>
      <c r="B47" s="417"/>
      <c r="C47" s="135" t="s">
        <v>6</v>
      </c>
      <c r="D47" s="280">
        <v>10940</v>
      </c>
      <c r="E47" s="113">
        <v>1768.5139999999999</v>
      </c>
      <c r="F47" s="113">
        <v>19438.4283</v>
      </c>
      <c r="G47" s="274">
        <f t="shared" si="12"/>
        <v>0.1092573376980733</v>
      </c>
      <c r="H47" s="274">
        <f t="shared" ref="H47:H49" si="14">(E47-I47)/I47</f>
        <v>-0.24450567524040209</v>
      </c>
      <c r="I47" s="280">
        <v>2340.87</v>
      </c>
      <c r="J47" s="113">
        <v>25692.411670000001</v>
      </c>
      <c r="K47" s="274">
        <f t="shared" si="13"/>
        <v>0.1265873370807285</v>
      </c>
    </row>
    <row r="48" spans="1:11" ht="11.15" customHeight="1">
      <c r="A48" s="417"/>
      <c r="B48" s="417"/>
      <c r="C48" s="135" t="s">
        <v>7</v>
      </c>
      <c r="D48" s="280">
        <v>120932</v>
      </c>
      <c r="E48" s="113">
        <v>3072.8</v>
      </c>
      <c r="F48" s="113">
        <v>33775.300000000003</v>
      </c>
      <c r="G48" s="274">
        <f t="shared" si="12"/>
        <v>0.18983505207119633</v>
      </c>
      <c r="H48" s="274">
        <f t="shared" si="14"/>
        <v>-0.27127848791709147</v>
      </c>
      <c r="I48" s="280">
        <v>4216.7</v>
      </c>
      <c r="J48" s="113">
        <v>46281.2</v>
      </c>
      <c r="K48" s="274">
        <f t="shared" si="13"/>
        <v>0.2280266842107028</v>
      </c>
    </row>
    <row r="49" spans="1:11" ht="11.15" customHeight="1">
      <c r="A49" s="417"/>
      <c r="B49" s="417"/>
      <c r="C49" s="135" t="s">
        <v>89</v>
      </c>
      <c r="D49" s="280">
        <v>15</v>
      </c>
      <c r="E49" s="113">
        <v>174.01300000000001</v>
      </c>
      <c r="F49" s="113">
        <v>1912.69299</v>
      </c>
      <c r="G49" s="274">
        <f t="shared" si="12"/>
        <v>1.0750379756594989E-2</v>
      </c>
      <c r="H49" s="274">
        <f t="shared" si="14"/>
        <v>-0.13974194186276445</v>
      </c>
      <c r="I49" s="280">
        <v>202.28</v>
      </c>
      <c r="J49" s="113">
        <v>2220.1377000000002</v>
      </c>
      <c r="K49" s="274">
        <f t="shared" si="13"/>
        <v>1.0938705073194907E-2</v>
      </c>
    </row>
    <row r="50" spans="1:11" ht="11.15" customHeight="1">
      <c r="A50" s="418"/>
      <c r="B50" s="418"/>
      <c r="C50" s="285" t="s">
        <v>0</v>
      </c>
      <c r="D50" s="288">
        <v>132203</v>
      </c>
      <c r="E50" s="286">
        <v>16186.683999999999</v>
      </c>
      <c r="F50" s="286">
        <v>177919.24907999998</v>
      </c>
      <c r="G50" s="287">
        <f>SUM(G45:G49)</f>
        <v>1.0000000000000002</v>
      </c>
      <c r="H50" s="287">
        <f t="shared" ref="H50" si="15">(E50-I50)/I50</f>
        <v>-0.1246719280749317</v>
      </c>
      <c r="I50" s="288">
        <v>18492.133999999998</v>
      </c>
      <c r="J50" s="286">
        <v>202964.21802299996</v>
      </c>
      <c r="K50" s="287">
        <f>SUM(K45:K49)</f>
        <v>1</v>
      </c>
    </row>
    <row r="51" spans="1:11" ht="11.15" customHeight="1">
      <c r="A51" s="416" t="str">
        <f>'3.1'!F5</f>
        <v>Červen</v>
      </c>
      <c r="B51" s="416"/>
      <c r="C51" s="145" t="s">
        <v>4</v>
      </c>
      <c r="D51" s="279">
        <v>83</v>
      </c>
      <c r="E51" s="275">
        <v>9197.5369999999984</v>
      </c>
      <c r="F51" s="275">
        <v>101485.803334</v>
      </c>
      <c r="G51" s="276">
        <f>E51/$E$56</f>
        <v>0.69920117679702909</v>
      </c>
      <c r="H51" s="276">
        <f>(E51-I51)/I51</f>
        <v>9.5933700180198075E-2</v>
      </c>
      <c r="I51" s="279">
        <v>8392.4210000000003</v>
      </c>
      <c r="J51" s="275">
        <v>91939.343806999997</v>
      </c>
      <c r="K51" s="276">
        <f>I51/$I$56</f>
        <v>0.66530786940769493</v>
      </c>
    </row>
    <row r="52" spans="1:11" ht="11.15" customHeight="1">
      <c r="A52" s="417"/>
      <c r="B52" s="417"/>
      <c r="C52" s="135" t="s">
        <v>5</v>
      </c>
      <c r="D52" s="280">
        <v>233</v>
      </c>
      <c r="E52" s="113">
        <v>1304.8800000000001</v>
      </c>
      <c r="F52" s="113">
        <v>14397.5329</v>
      </c>
      <c r="G52" s="274">
        <f t="shared" ref="G52:G55" si="16">E52/$E$56</f>
        <v>9.9197603834473028E-2</v>
      </c>
      <c r="H52" s="274">
        <f t="shared" ref="H52:H55" si="17">(E52-I52)/I52</f>
        <v>-0.1032942022123525</v>
      </c>
      <c r="I52" s="280">
        <v>1455.193</v>
      </c>
      <c r="J52" s="113">
        <v>15941.15626</v>
      </c>
      <c r="K52" s="274">
        <f t="shared" ref="K52:K55" si="18">I52/$I$56</f>
        <v>0.11536019873252208</v>
      </c>
    </row>
    <row r="53" spans="1:11" ht="11.15" customHeight="1">
      <c r="A53" s="417"/>
      <c r="B53" s="417"/>
      <c r="C53" s="135" t="s">
        <v>6</v>
      </c>
      <c r="D53" s="280">
        <v>10938</v>
      </c>
      <c r="E53" s="113">
        <v>890.22199999999998</v>
      </c>
      <c r="F53" s="113">
        <v>9822.8062100000006</v>
      </c>
      <c r="G53" s="274">
        <f t="shared" si="16"/>
        <v>6.767510367292949E-2</v>
      </c>
      <c r="H53" s="274">
        <f t="shared" si="17"/>
        <v>0.11086819528934641</v>
      </c>
      <c r="I53" s="280">
        <v>801.375</v>
      </c>
      <c r="J53" s="113">
        <v>8778.4984800000002</v>
      </c>
      <c r="K53" s="274">
        <f t="shared" si="18"/>
        <v>6.3528878478163991E-2</v>
      </c>
    </row>
    <row r="54" spans="1:11" ht="11.15" customHeight="1">
      <c r="A54" s="417"/>
      <c r="B54" s="417"/>
      <c r="C54" s="135" t="s">
        <v>7</v>
      </c>
      <c r="D54" s="280">
        <v>120814</v>
      </c>
      <c r="E54" s="113">
        <v>1583.2</v>
      </c>
      <c r="F54" s="113">
        <v>17468.7</v>
      </c>
      <c r="G54" s="274">
        <f t="shared" si="16"/>
        <v>0.1203556238050531</v>
      </c>
      <c r="H54" s="274">
        <f t="shared" si="17"/>
        <v>-9.3501288290867429E-2</v>
      </c>
      <c r="I54" s="280">
        <v>1746.5</v>
      </c>
      <c r="J54" s="113">
        <v>19133.3</v>
      </c>
      <c r="K54" s="274">
        <f t="shared" si="18"/>
        <v>0.13845351584727925</v>
      </c>
    </row>
    <row r="55" spans="1:11" ht="11.15" customHeight="1">
      <c r="A55" s="417"/>
      <c r="B55" s="417"/>
      <c r="C55" s="135" t="s">
        <v>89</v>
      </c>
      <c r="D55" s="280">
        <v>15</v>
      </c>
      <c r="E55" s="113">
        <v>178.511</v>
      </c>
      <c r="F55" s="113">
        <v>1969.69883</v>
      </c>
      <c r="G55" s="274">
        <f t="shared" si="16"/>
        <v>1.3570491890515306E-2</v>
      </c>
      <c r="H55" s="274">
        <f t="shared" si="17"/>
        <v>-0.18433377655321156</v>
      </c>
      <c r="I55" s="280">
        <v>218.85300000000001</v>
      </c>
      <c r="J55" s="113">
        <v>2397.5338700000002</v>
      </c>
      <c r="K55" s="274">
        <f t="shared" si="18"/>
        <v>1.7349537534339883E-2</v>
      </c>
    </row>
    <row r="56" spans="1:11" ht="11.15" customHeight="1">
      <c r="A56" s="418"/>
      <c r="B56" s="418"/>
      <c r="C56" s="285" t="s">
        <v>0</v>
      </c>
      <c r="D56" s="288">
        <v>132083</v>
      </c>
      <c r="E56" s="286">
        <v>13154.349999999999</v>
      </c>
      <c r="F56" s="286">
        <v>145144.54127400002</v>
      </c>
      <c r="G56" s="287">
        <f>SUM(G51:G55)</f>
        <v>1</v>
      </c>
      <c r="H56" s="287">
        <f t="shared" ref="H56" si="19">(E56-I56)/I56</f>
        <v>4.2809050206503031E-2</v>
      </c>
      <c r="I56" s="288">
        <v>12614.341999999999</v>
      </c>
      <c r="J56" s="286">
        <v>138189.832417</v>
      </c>
      <c r="K56" s="287">
        <f>SUM(K51:K55)</f>
        <v>1.0000000000000002</v>
      </c>
    </row>
    <row r="57" spans="1:11" ht="11.15" customHeight="1">
      <c r="A57" s="486" t="str">
        <f>'3.1'!G5</f>
        <v>II. čtvrtletí</v>
      </c>
      <c r="B57" s="416"/>
      <c r="C57" s="145" t="s">
        <v>4</v>
      </c>
      <c r="D57" s="279">
        <f>D51</f>
        <v>83</v>
      </c>
      <c r="E57" s="275">
        <f>E39+E45+E51</f>
        <v>29483.047999999995</v>
      </c>
      <c r="F57" s="275">
        <f>F39+F45+F51</f>
        <v>324431.58623999998</v>
      </c>
      <c r="G57" s="276">
        <f>E57/$E$62</f>
        <v>0.53980459665669556</v>
      </c>
      <c r="H57" s="276">
        <f>(E57-I57)/I57</f>
        <v>3.8687130915337674E-2</v>
      </c>
      <c r="I57" s="279">
        <f>I39+I45+I51</f>
        <v>28384.917000000001</v>
      </c>
      <c r="J57" s="275">
        <f>J39+J45+J51</f>
        <v>311152.35850099998</v>
      </c>
      <c r="K57" s="276">
        <f>I57/$I$62</f>
        <v>0.53240353165855847</v>
      </c>
    </row>
    <row r="58" spans="1:11" ht="11.15" customHeight="1">
      <c r="A58" s="417"/>
      <c r="B58" s="417"/>
      <c r="C58" s="135" t="s">
        <v>5</v>
      </c>
      <c r="D58" s="280">
        <f>D52</f>
        <v>233</v>
      </c>
      <c r="E58" s="113">
        <f t="shared" ref="E58:F59" si="20">E40+E46+E52</f>
        <v>5504.4380000000001</v>
      </c>
      <c r="F58" s="113">
        <f t="shared" si="20"/>
        <v>60551.760069999997</v>
      </c>
      <c r="G58" s="274">
        <f t="shared" ref="G58:G61" si="21">E58/$E$62</f>
        <v>0.10078065654581538</v>
      </c>
      <c r="H58" s="274">
        <f t="shared" ref="H58:H61" si="22">(E58-I58)/I58</f>
        <v>-3.7440312583172472E-2</v>
      </c>
      <c r="I58" s="280">
        <f t="shared" ref="I58:J58" si="23">I40+I46+I52</f>
        <v>5718.5420000000004</v>
      </c>
      <c r="J58" s="113">
        <f t="shared" si="23"/>
        <v>62686.816890000002</v>
      </c>
      <c r="K58" s="274">
        <f t="shared" ref="K58:K61" si="24">I58/$I$62</f>
        <v>0.10726020290063897</v>
      </c>
    </row>
    <row r="59" spans="1:11" ht="11.15" customHeight="1">
      <c r="A59" s="417"/>
      <c r="B59" s="417"/>
      <c r="C59" s="135" t="s">
        <v>6</v>
      </c>
      <c r="D59" s="280">
        <f>D53</f>
        <v>10938</v>
      </c>
      <c r="E59" s="113">
        <f>E41+E47+E53</f>
        <v>6783.9579999999996</v>
      </c>
      <c r="F59" s="113">
        <f t="shared" si="20"/>
        <v>74594.306729999997</v>
      </c>
      <c r="G59" s="274">
        <f t="shared" si="21"/>
        <v>0.12420736526040196</v>
      </c>
      <c r="H59" s="274">
        <f t="shared" si="22"/>
        <v>6.5951774811265185E-2</v>
      </c>
      <c r="I59" s="280">
        <f>I41+I47+I53</f>
        <v>6364.2260000000006</v>
      </c>
      <c r="J59" s="113">
        <f t="shared" ref="J59" si="25">J41+J47+J53</f>
        <v>69767.411399999997</v>
      </c>
      <c r="K59" s="274">
        <f t="shared" si="24"/>
        <v>0.11937101660974457</v>
      </c>
    </row>
    <row r="60" spans="1:11" ht="11.15" customHeight="1">
      <c r="A60" s="417"/>
      <c r="B60" s="417"/>
      <c r="C60" s="135" t="s">
        <v>7</v>
      </c>
      <c r="D60" s="280">
        <f>D54</f>
        <v>120814</v>
      </c>
      <c r="E60" s="113">
        <f t="shared" ref="E60:F61" si="26">E42+E48+E54</f>
        <v>12303.100000000002</v>
      </c>
      <c r="F60" s="113">
        <f t="shared" si="26"/>
        <v>135280.1</v>
      </c>
      <c r="G60" s="274">
        <f t="shared" si="21"/>
        <v>0.22525723707830322</v>
      </c>
      <c r="H60" s="274">
        <f t="shared" si="22"/>
        <v>7.0640429572394504E-3</v>
      </c>
      <c r="I60" s="280">
        <f t="shared" ref="I60:J60" si="27">I42+I48+I54</f>
        <v>12216.8</v>
      </c>
      <c r="J60" s="113">
        <f t="shared" si="27"/>
        <v>133923.1</v>
      </c>
      <c r="K60" s="274">
        <f t="shared" si="24"/>
        <v>0.22914519938762815</v>
      </c>
    </row>
    <row r="61" spans="1:11" ht="11.15" customHeight="1">
      <c r="A61" s="417"/>
      <c r="B61" s="417"/>
      <c r="C61" s="135" t="s">
        <v>89</v>
      </c>
      <c r="D61" s="280">
        <f>D55</f>
        <v>15</v>
      </c>
      <c r="E61" s="113">
        <f>E43+E49+E55</f>
        <v>543.45699999999999</v>
      </c>
      <c r="F61" s="113">
        <f t="shared" si="26"/>
        <v>5980.6037299999998</v>
      </c>
      <c r="G61" s="274">
        <f t="shared" si="21"/>
        <v>9.9501444587838366E-3</v>
      </c>
      <c r="H61" s="274">
        <f t="shared" si="22"/>
        <v>-0.13761897356636657</v>
      </c>
      <c r="I61" s="280">
        <f>I43+I49+I55</f>
        <v>630.18200000000002</v>
      </c>
      <c r="J61" s="113">
        <f t="shared" ref="J61" si="28">J43+J49+J55</f>
        <v>6907.816530000001</v>
      </c>
      <c r="K61" s="274">
        <f t="shared" si="24"/>
        <v>1.1820049443429891E-2</v>
      </c>
    </row>
    <row r="62" spans="1:11" ht="11.15" customHeight="1">
      <c r="A62" s="418"/>
      <c r="B62" s="418"/>
      <c r="C62" s="285" t="s">
        <v>0</v>
      </c>
      <c r="D62" s="288">
        <f>SUM(D57:D61)</f>
        <v>132083</v>
      </c>
      <c r="E62" s="286">
        <f>SUM(E57:E61)</f>
        <v>54618.000999999997</v>
      </c>
      <c r="F62" s="286">
        <f>SUM(F57:F61)</f>
        <v>600838.35676999995</v>
      </c>
      <c r="G62" s="287">
        <f>SUM(G57:G61)</f>
        <v>1</v>
      </c>
      <c r="H62" s="287">
        <f>(E62-I62)/I62</f>
        <v>2.4446068471176894E-2</v>
      </c>
      <c r="I62" s="288">
        <f>SUM(I57:I61)</f>
        <v>53314.667000000001</v>
      </c>
      <c r="J62" s="286">
        <f>SUM(J57:J61)</f>
        <v>584437.50332099991</v>
      </c>
      <c r="K62" s="287">
        <f>SUM(K57:K61)</f>
        <v>1</v>
      </c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15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1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1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ht="1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1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1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ht="1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1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1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1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1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1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1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1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ht="1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ht="1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1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ht="15" customHeight="1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ht="1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1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ht="15" customHeight="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15" customHeight="1"/>
    <row r="105" spans="1:11" ht="15" customHeight="1"/>
    <row r="106" spans="1:11" ht="15" customHeight="1"/>
    <row r="107" spans="1:11" ht="15" customHeight="1"/>
    <row r="108" spans="1:11" ht="15" customHeight="1"/>
    <row r="109" spans="1:11" ht="15" customHeight="1"/>
    <row r="110" spans="1:11" ht="15" customHeight="1"/>
    <row r="111" spans="1:11" ht="15" customHeight="1"/>
    <row r="112" spans="1:11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8">
    <mergeCell ref="I34:K35"/>
    <mergeCell ref="A51:B56"/>
    <mergeCell ref="I36:J37"/>
    <mergeCell ref="K36:K38"/>
    <mergeCell ref="A57:B62"/>
    <mergeCell ref="A39:B44"/>
    <mergeCell ref="A45:B50"/>
    <mergeCell ref="A27:B32"/>
    <mergeCell ref="H36:H38"/>
    <mergeCell ref="A38:B38"/>
    <mergeCell ref="E36:F37"/>
    <mergeCell ref="G36:G38"/>
    <mergeCell ref="A34:C34"/>
    <mergeCell ref="D34:D35"/>
    <mergeCell ref="A1:K1"/>
    <mergeCell ref="A3:C3"/>
    <mergeCell ref="A9:B14"/>
    <mergeCell ref="A15:B20"/>
    <mergeCell ref="A21:B26"/>
    <mergeCell ref="H6:H8"/>
    <mergeCell ref="A8:B8"/>
    <mergeCell ref="E6:F7"/>
    <mergeCell ref="I6:J7"/>
    <mergeCell ref="G6:G8"/>
    <mergeCell ref="K6:K8"/>
    <mergeCell ref="A4:C4"/>
    <mergeCell ref="D4:D5"/>
    <mergeCell ref="I4:K5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2 H62" formula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7"/>
  <dimension ref="A1:T120"/>
  <sheetViews>
    <sheetView showGridLines="0" topLeftCell="A5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16" s="91" customFormat="1" ht="18">
      <c r="A1" s="490" t="s">
        <v>290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6" s="91" customFormat="1" ht="3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6" ht="3" customHeight="1">
      <c r="A3" s="510"/>
      <c r="B3" s="510"/>
      <c r="C3" s="510"/>
      <c r="D3" s="267"/>
      <c r="E3" s="267"/>
      <c r="F3" s="268"/>
      <c r="G3" s="269"/>
      <c r="H3" s="269"/>
      <c r="I3" s="269"/>
    </row>
    <row r="4" spans="1:16" ht="13" customHeight="1">
      <c r="A4" s="482" t="s">
        <v>42</v>
      </c>
      <c r="B4" s="482"/>
      <c r="C4" s="482"/>
      <c r="D4" s="476">
        <f>'3.1'!A4</f>
        <v>2026</v>
      </c>
      <c r="E4" s="320"/>
      <c r="F4" s="309"/>
      <c r="G4" s="309"/>
      <c r="H4" s="309"/>
      <c r="I4" s="476">
        <f>D4-1</f>
        <v>2025</v>
      </c>
      <c r="J4" s="477"/>
      <c r="K4" s="477"/>
    </row>
    <row r="5" spans="1:16" ht="25" customHeight="1">
      <c r="A5" s="131"/>
      <c r="B5" s="131"/>
      <c r="C5" s="131"/>
      <c r="D5" s="478"/>
      <c r="E5" s="321"/>
      <c r="F5" s="322"/>
      <c r="G5" s="322"/>
      <c r="H5" s="323"/>
      <c r="I5" s="478"/>
      <c r="J5" s="479"/>
      <c r="K5" s="479"/>
    </row>
    <row r="6" spans="1:16" ht="25" customHeight="1">
      <c r="A6" s="271"/>
      <c r="B6" s="250"/>
      <c r="C6" s="272"/>
      <c r="D6" s="330" t="s">
        <v>155</v>
      </c>
      <c r="E6" s="474" t="s">
        <v>59</v>
      </c>
      <c r="F6" s="474"/>
      <c r="G6" s="475" t="s">
        <v>32</v>
      </c>
      <c r="H6" s="475" t="s">
        <v>255</v>
      </c>
      <c r="I6" s="472" t="s">
        <v>59</v>
      </c>
      <c r="J6" s="473"/>
      <c r="K6" s="475" t="s">
        <v>32</v>
      </c>
    </row>
    <row r="7" spans="1:16" ht="25" customHeight="1">
      <c r="A7" s="271"/>
      <c r="B7" s="273"/>
      <c r="D7" s="331"/>
      <c r="E7" s="474"/>
      <c r="F7" s="474"/>
      <c r="G7" s="475"/>
      <c r="H7" s="475"/>
      <c r="I7" s="472"/>
      <c r="J7" s="473"/>
      <c r="K7" s="475"/>
    </row>
    <row r="8" spans="1:16" ht="15" customHeight="1">
      <c r="A8" s="483" t="s">
        <v>154</v>
      </c>
      <c r="B8" s="483"/>
      <c r="C8" s="290" t="s">
        <v>179</v>
      </c>
      <c r="D8" s="310"/>
      <c r="E8" s="199" t="s">
        <v>246</v>
      </c>
      <c r="F8" s="199" t="s">
        <v>247</v>
      </c>
      <c r="G8" s="461"/>
      <c r="H8" s="461"/>
      <c r="I8" s="201" t="s">
        <v>246</v>
      </c>
      <c r="J8" s="199" t="s">
        <v>247</v>
      </c>
      <c r="K8" s="461"/>
    </row>
    <row r="9" spans="1:16" ht="11.15" customHeight="1">
      <c r="A9" s="416" t="str">
        <f>'3.1'!D5</f>
        <v>Duben</v>
      </c>
      <c r="B9" s="416"/>
      <c r="C9" s="145" t="s">
        <v>4</v>
      </c>
      <c r="D9" s="279">
        <v>85</v>
      </c>
      <c r="E9" s="275">
        <v>10907.555</v>
      </c>
      <c r="F9" s="275">
        <v>119865.63877000001</v>
      </c>
      <c r="G9" s="276">
        <f>E9/$E$14</f>
        <v>0.42714613465927909</v>
      </c>
      <c r="H9" s="276">
        <f>(E9-I9)/I9</f>
        <v>1.9019959517808625E-2</v>
      </c>
      <c r="I9" s="279">
        <v>10703.966</v>
      </c>
      <c r="J9" s="275">
        <v>117261.78498</v>
      </c>
      <c r="K9" s="276">
        <f>I9/$I$14</f>
        <v>0.47401903344803004</v>
      </c>
    </row>
    <row r="10" spans="1:16" ht="11.15" customHeight="1">
      <c r="A10" s="417"/>
      <c r="B10" s="417"/>
      <c r="C10" s="135" t="s">
        <v>5</v>
      </c>
      <c r="D10" s="280">
        <v>299</v>
      </c>
      <c r="E10" s="113">
        <v>2878.77</v>
      </c>
      <c r="F10" s="113">
        <v>31635.97841</v>
      </c>
      <c r="G10" s="274">
        <f>E10/$E$14</f>
        <v>0.1127342908720692</v>
      </c>
      <c r="H10" s="274">
        <f>(E10-I10)/I10</f>
        <v>0.19057653074095829</v>
      </c>
      <c r="I10" s="280">
        <v>2417.9630000000002</v>
      </c>
      <c r="J10" s="113">
        <v>26488.3004</v>
      </c>
      <c r="K10" s="274">
        <f>I10/$I$14</f>
        <v>0.10707811330614271</v>
      </c>
      <c r="L10" s="68"/>
      <c r="N10" s="68"/>
      <c r="O10" s="68"/>
      <c r="P10" s="68"/>
    </row>
    <row r="11" spans="1:16" ht="11.15" customHeight="1">
      <c r="A11" s="417"/>
      <c r="B11" s="417"/>
      <c r="C11" s="135" t="s">
        <v>6</v>
      </c>
      <c r="D11" s="280">
        <v>11404</v>
      </c>
      <c r="E11" s="113">
        <v>4412.1910000000007</v>
      </c>
      <c r="F11" s="113">
        <v>48481.873930000002</v>
      </c>
      <c r="G11" s="274">
        <f>E11/$E$14</f>
        <v>0.1727839402165251</v>
      </c>
      <c r="H11" s="274">
        <f t="shared" ref="H11:H13" si="0">(E11-I11)/I11</f>
        <v>0.24698082327129525</v>
      </c>
      <c r="I11" s="280">
        <v>3538.299</v>
      </c>
      <c r="J11" s="113">
        <v>38762.062400000003</v>
      </c>
      <c r="K11" s="274">
        <f>I11/$I$14</f>
        <v>0.15669155451634761</v>
      </c>
      <c r="L11" s="68"/>
      <c r="N11" s="68"/>
      <c r="O11" s="68"/>
      <c r="P11" s="68"/>
    </row>
    <row r="12" spans="1:16" ht="11.15" customHeight="1">
      <c r="A12" s="417"/>
      <c r="B12" s="417"/>
      <c r="C12" s="135" t="s">
        <v>7</v>
      </c>
      <c r="D12" s="280">
        <v>142086</v>
      </c>
      <c r="E12" s="113">
        <v>7202.1</v>
      </c>
      <c r="F12" s="113">
        <v>79145.399999999994</v>
      </c>
      <c r="G12" s="274">
        <f>E12/$E$14</f>
        <v>0.28203838316007518</v>
      </c>
      <c r="H12" s="274">
        <f t="shared" si="0"/>
        <v>0.24586562413506782</v>
      </c>
      <c r="I12" s="280">
        <v>5780.8</v>
      </c>
      <c r="J12" s="113">
        <v>63328.7</v>
      </c>
      <c r="K12" s="274">
        <f>I12/$I$14</f>
        <v>0.25599943315929552</v>
      </c>
      <c r="L12" s="68"/>
      <c r="N12" s="68"/>
      <c r="O12" s="68"/>
      <c r="P12" s="68"/>
    </row>
    <row r="13" spans="1:16" ht="11.15" customHeight="1">
      <c r="A13" s="417"/>
      <c r="B13" s="417"/>
      <c r="C13" s="135" t="s">
        <v>89</v>
      </c>
      <c r="D13" s="280">
        <v>15</v>
      </c>
      <c r="E13" s="113">
        <v>135.27000000000001</v>
      </c>
      <c r="F13" s="113">
        <v>1486.5058899999999</v>
      </c>
      <c r="G13" s="274">
        <f>E13/$E$14</f>
        <v>5.297251092051398E-3</v>
      </c>
      <c r="H13" s="274">
        <f t="shared" si="0"/>
        <v>-3.565929052127282E-2</v>
      </c>
      <c r="I13" s="280">
        <v>140.27199999999999</v>
      </c>
      <c r="J13" s="113">
        <v>1536.67309</v>
      </c>
      <c r="K13" s="274">
        <f>I13/$I$14</f>
        <v>6.211865570184179E-3</v>
      </c>
      <c r="L13" s="68"/>
      <c r="N13" s="68"/>
      <c r="O13" s="68"/>
      <c r="P13" s="68"/>
    </row>
    <row r="14" spans="1:16" ht="11.15" customHeight="1">
      <c r="A14" s="418"/>
      <c r="B14" s="418"/>
      <c r="C14" s="285" t="s">
        <v>0</v>
      </c>
      <c r="D14" s="288">
        <v>153889</v>
      </c>
      <c r="E14" s="286">
        <v>25535.886000000002</v>
      </c>
      <c r="F14" s="286">
        <v>280615.39699999994</v>
      </c>
      <c r="G14" s="287">
        <f>SUM(G9:G13)</f>
        <v>0.99999999999999989</v>
      </c>
      <c r="H14" s="287">
        <f>(E14-I14)/I14</f>
        <v>0.13084215700601839</v>
      </c>
      <c r="I14" s="288">
        <v>22581.3</v>
      </c>
      <c r="J14" s="286">
        <v>247377.52087000001</v>
      </c>
      <c r="K14" s="287">
        <f>SUM(K9:K13)</f>
        <v>1.0000000000000002</v>
      </c>
      <c r="L14" s="68"/>
    </row>
    <row r="15" spans="1:16" ht="11.15" customHeight="1">
      <c r="A15" s="416" t="str">
        <f>'3.1'!E5</f>
        <v>Květen</v>
      </c>
      <c r="B15" s="416"/>
      <c r="C15" s="145" t="s">
        <v>4</v>
      </c>
      <c r="D15" s="279">
        <v>85</v>
      </c>
      <c r="E15" s="275">
        <v>9730.9719999999998</v>
      </c>
      <c r="F15" s="275">
        <v>106959.83672000001</v>
      </c>
      <c r="G15" s="276">
        <f>E15/$E$20</f>
        <v>0.59796051310825271</v>
      </c>
      <c r="H15" s="276">
        <f>(E15-I15)/I15</f>
        <v>-5.3159998809027394E-2</v>
      </c>
      <c r="I15" s="279">
        <v>10277.314</v>
      </c>
      <c r="J15" s="275">
        <v>112799.83557</v>
      </c>
      <c r="K15" s="276">
        <f>I15/$I$20</f>
        <v>0.54868526704678922</v>
      </c>
      <c r="L15" s="68"/>
      <c r="M15" s="68"/>
    </row>
    <row r="16" spans="1:16" ht="11.15" customHeight="1">
      <c r="A16" s="417"/>
      <c r="B16" s="417"/>
      <c r="C16" s="135" t="s">
        <v>5</v>
      </c>
      <c r="D16" s="280">
        <v>299</v>
      </c>
      <c r="E16" s="113">
        <v>1615.9159999999999</v>
      </c>
      <c r="F16" s="113">
        <v>17761.18044</v>
      </c>
      <c r="G16" s="274">
        <f>E16/$E$20</f>
        <v>9.9296756839895875E-2</v>
      </c>
      <c r="H16" s="274">
        <f>(E16-I16)/I16</f>
        <v>-0.12946160650696636</v>
      </c>
      <c r="I16" s="280">
        <v>1856.2260000000001</v>
      </c>
      <c r="J16" s="113">
        <v>20373.533220000001</v>
      </c>
      <c r="K16" s="274">
        <f>I16/$I$20</f>
        <v>9.9100198603369841E-2</v>
      </c>
      <c r="L16" s="86"/>
      <c r="M16" s="68"/>
    </row>
    <row r="17" spans="1:20" ht="11.15" customHeight="1">
      <c r="A17" s="417"/>
      <c r="B17" s="417"/>
      <c r="C17" s="135" t="s">
        <v>6</v>
      </c>
      <c r="D17" s="280">
        <v>11404</v>
      </c>
      <c r="E17" s="113">
        <v>1896.2120000000002</v>
      </c>
      <c r="F17" s="113">
        <v>20836.742190000001</v>
      </c>
      <c r="G17" s="274">
        <f>E17/$E$20</f>
        <v>0.11652072377579817</v>
      </c>
      <c r="H17" s="274">
        <f t="shared" ref="H17:H20" si="1">(E17-I17)/I17</f>
        <v>-0.25805929071198774</v>
      </c>
      <c r="I17" s="280">
        <v>2555.7460000000001</v>
      </c>
      <c r="J17" s="113">
        <v>28050.784780000002</v>
      </c>
      <c r="K17" s="274">
        <f>I17/$I$20</f>
        <v>0.13644617421573021</v>
      </c>
      <c r="L17" s="68"/>
      <c r="M17" s="68"/>
      <c r="N17" s="68"/>
      <c r="O17" s="68"/>
    </row>
    <row r="18" spans="1:20" ht="11.15" customHeight="1">
      <c r="A18" s="417"/>
      <c r="B18" s="417"/>
      <c r="C18" s="135" t="s">
        <v>7</v>
      </c>
      <c r="D18" s="280">
        <v>141942</v>
      </c>
      <c r="E18" s="113">
        <v>2894</v>
      </c>
      <c r="F18" s="113">
        <v>31809.7</v>
      </c>
      <c r="G18" s="274">
        <f>E18/$E$20</f>
        <v>0.17783400516775541</v>
      </c>
      <c r="H18" s="274">
        <f t="shared" si="1"/>
        <v>-0.25754893660689093</v>
      </c>
      <c r="I18" s="280">
        <v>3897.9</v>
      </c>
      <c r="J18" s="113">
        <v>42782</v>
      </c>
      <c r="K18" s="274">
        <f>I18/$I$20</f>
        <v>0.2081010955218143</v>
      </c>
      <c r="L18" s="68"/>
      <c r="M18" s="68"/>
      <c r="N18" s="68"/>
      <c r="O18" s="68"/>
    </row>
    <row r="19" spans="1:20" ht="11.15" customHeight="1">
      <c r="A19" s="417"/>
      <c r="B19" s="417"/>
      <c r="C19" s="135" t="s">
        <v>89</v>
      </c>
      <c r="D19" s="280">
        <v>15</v>
      </c>
      <c r="E19" s="113">
        <v>136.50299999999999</v>
      </c>
      <c r="F19" s="113">
        <v>1500.39275</v>
      </c>
      <c r="G19" s="274">
        <f>E19/$E$20</f>
        <v>8.3880011082978975E-3</v>
      </c>
      <c r="H19" s="274">
        <f t="shared" si="1"/>
        <v>-4.9514671271603174E-2</v>
      </c>
      <c r="I19" s="280">
        <v>143.614</v>
      </c>
      <c r="J19" s="113">
        <v>1576.2464500000001</v>
      </c>
      <c r="K19" s="274">
        <f>I19/$I$20</f>
        <v>7.6672646122963239E-3</v>
      </c>
      <c r="L19" s="68"/>
      <c r="M19" s="68"/>
      <c r="N19" s="68"/>
      <c r="O19" s="68"/>
    </row>
    <row r="20" spans="1:20" ht="11.15" customHeight="1">
      <c r="A20" s="418"/>
      <c r="B20" s="418"/>
      <c r="C20" s="285" t="s">
        <v>0</v>
      </c>
      <c r="D20" s="288">
        <v>153745</v>
      </c>
      <c r="E20" s="286">
        <v>16273.602999999999</v>
      </c>
      <c r="F20" s="286">
        <v>178867.85210000002</v>
      </c>
      <c r="G20" s="287">
        <f>SUM(G15:G19)</f>
        <v>1</v>
      </c>
      <c r="H20" s="287">
        <f t="shared" si="1"/>
        <v>-0.13118483994276825</v>
      </c>
      <c r="I20" s="288">
        <v>18730.800000000003</v>
      </c>
      <c r="J20" s="286">
        <v>205582.40002000003</v>
      </c>
      <c r="K20" s="287">
        <f>SUM(K15:K19)</f>
        <v>0.99999999999999989</v>
      </c>
      <c r="L20" s="68"/>
      <c r="M20" s="68"/>
      <c r="N20" s="68"/>
      <c r="O20" s="68"/>
    </row>
    <row r="21" spans="1:20" ht="11.15" customHeight="1">
      <c r="A21" s="416" t="str">
        <f>'3.1'!F5</f>
        <v>Červen</v>
      </c>
      <c r="B21" s="416"/>
      <c r="C21" s="145" t="s">
        <v>4</v>
      </c>
      <c r="D21" s="279">
        <v>85</v>
      </c>
      <c r="E21" s="275">
        <v>9120.7639999999992</v>
      </c>
      <c r="F21" s="275">
        <v>100638.8014</v>
      </c>
      <c r="G21" s="276">
        <f>E21/$E$26</f>
        <v>0.71120694965653608</v>
      </c>
      <c r="H21" s="276">
        <f>(E21-I21)/I21</f>
        <v>9.2150657434154001E-3</v>
      </c>
      <c r="I21" s="279">
        <v>9037.4830000000002</v>
      </c>
      <c r="J21" s="275">
        <v>99005.158320000002</v>
      </c>
      <c r="K21" s="276">
        <f>I21/$I$26</f>
        <v>0.7017605584588027</v>
      </c>
      <c r="L21" s="78"/>
      <c r="M21" s="78"/>
      <c r="N21" s="78"/>
      <c r="O21" s="78"/>
      <c r="P21" s="78"/>
      <c r="Q21" s="78"/>
      <c r="R21" s="78"/>
      <c r="S21" s="78"/>
      <c r="T21" s="78"/>
    </row>
    <row r="22" spans="1:20" ht="11.15" customHeight="1">
      <c r="A22" s="417"/>
      <c r="B22" s="417"/>
      <c r="C22" s="135" t="s">
        <v>5</v>
      </c>
      <c r="D22" s="280">
        <v>299</v>
      </c>
      <c r="E22" s="113">
        <v>1119.8489999999999</v>
      </c>
      <c r="F22" s="113">
        <v>12356.208189999999</v>
      </c>
      <c r="G22" s="274">
        <f>E22/$E$26</f>
        <v>8.7322113735858339E-2</v>
      </c>
      <c r="H22" s="274">
        <f t="shared" ref="H22:H26" si="2">(E22-I22)/I22</f>
        <v>-6.9321618501721596E-2</v>
      </c>
      <c r="I22" s="280">
        <v>1203.261</v>
      </c>
      <c r="J22" s="113">
        <v>13181.960290000001</v>
      </c>
      <c r="K22" s="274">
        <f>I22/$I$26</f>
        <v>9.3433217117166081E-2</v>
      </c>
      <c r="L22" s="78"/>
      <c r="M22" s="78"/>
      <c r="N22" s="78"/>
      <c r="O22" s="78"/>
      <c r="P22" s="78"/>
      <c r="Q22" s="78"/>
      <c r="R22" s="78"/>
      <c r="S22" s="78"/>
      <c r="T22" s="78"/>
    </row>
    <row r="23" spans="1:20" ht="11.15" customHeight="1">
      <c r="A23" s="417"/>
      <c r="B23" s="417"/>
      <c r="C23" s="135" t="s">
        <v>6</v>
      </c>
      <c r="D23" s="280">
        <v>11401</v>
      </c>
      <c r="E23" s="113">
        <v>951.46800000000007</v>
      </c>
      <c r="F23" s="113">
        <v>10497.56358</v>
      </c>
      <c r="G23" s="274">
        <f>E23/$E$26</f>
        <v>7.4192321386213386E-2</v>
      </c>
      <c r="H23" s="274">
        <f t="shared" si="2"/>
        <v>8.0086909337759096E-2</v>
      </c>
      <c r="I23" s="280">
        <v>880.91800000000001</v>
      </c>
      <c r="J23" s="113">
        <v>9650.0858700000008</v>
      </c>
      <c r="K23" s="274">
        <f>I23/$I$26</f>
        <v>6.8403283042016413E-2</v>
      </c>
      <c r="L23" s="78"/>
      <c r="M23" s="78"/>
      <c r="N23" s="78"/>
      <c r="O23" s="78"/>
      <c r="P23" s="78"/>
      <c r="Q23" s="78"/>
      <c r="R23" s="78"/>
      <c r="S23" s="78"/>
      <c r="T23" s="78"/>
    </row>
    <row r="24" spans="1:20" ht="11.15" customHeight="1">
      <c r="A24" s="417"/>
      <c r="B24" s="417"/>
      <c r="C24" s="135" t="s">
        <v>7</v>
      </c>
      <c r="D24" s="280">
        <v>141803</v>
      </c>
      <c r="E24" s="113">
        <v>1491</v>
      </c>
      <c r="F24" s="113">
        <v>16452</v>
      </c>
      <c r="G24" s="274">
        <f>E24/$E$26</f>
        <v>0.11626323868679152</v>
      </c>
      <c r="H24" s="274">
        <f t="shared" si="2"/>
        <v>-7.6494270672034681E-2</v>
      </c>
      <c r="I24" s="280">
        <v>1614.5</v>
      </c>
      <c r="J24" s="113">
        <v>17686.599999999999</v>
      </c>
      <c r="K24" s="274">
        <f>I24/$I$26</f>
        <v>0.12536592562682961</v>
      </c>
      <c r="L24" s="78"/>
      <c r="M24" s="78"/>
      <c r="N24" s="78"/>
      <c r="O24" s="78"/>
      <c r="P24" s="78"/>
      <c r="Q24" s="78"/>
      <c r="R24" s="78"/>
      <c r="S24" s="78"/>
      <c r="T24" s="78"/>
    </row>
    <row r="25" spans="1:20" ht="11.15" customHeight="1">
      <c r="A25" s="417"/>
      <c r="B25" s="417"/>
      <c r="C25" s="135" t="s">
        <v>89</v>
      </c>
      <c r="D25" s="280">
        <v>15</v>
      </c>
      <c r="E25" s="113">
        <v>141.26499999999999</v>
      </c>
      <c r="F25" s="113">
        <v>1558.71631</v>
      </c>
      <c r="G25" s="274">
        <f>E25/$E$26</f>
        <v>1.1015376534600671E-2</v>
      </c>
      <c r="H25" s="274">
        <f t="shared" si="2"/>
        <v>-6.1419184173128853E-3</v>
      </c>
      <c r="I25" s="280">
        <v>142.13800000000001</v>
      </c>
      <c r="J25" s="113">
        <v>1557.1161999999999</v>
      </c>
      <c r="K25" s="274">
        <f>I25/$I$26</f>
        <v>1.1037015755185078E-2</v>
      </c>
      <c r="L25" s="78"/>
      <c r="M25" s="78"/>
      <c r="N25" s="78"/>
      <c r="O25" s="78"/>
      <c r="P25" s="78"/>
      <c r="Q25" s="78"/>
      <c r="R25" s="78"/>
      <c r="S25" s="78"/>
      <c r="T25" s="78"/>
    </row>
    <row r="26" spans="1:20" ht="11.15" customHeight="1">
      <c r="A26" s="418"/>
      <c r="B26" s="418"/>
      <c r="C26" s="285" t="s">
        <v>0</v>
      </c>
      <c r="D26" s="288">
        <v>153603</v>
      </c>
      <c r="E26" s="286">
        <v>12824.346</v>
      </c>
      <c r="F26" s="286">
        <v>141503.28947999998</v>
      </c>
      <c r="G26" s="287">
        <f>SUM(G21:G25)</f>
        <v>1</v>
      </c>
      <c r="H26" s="287">
        <f t="shared" si="2"/>
        <v>-4.1895281209477601E-3</v>
      </c>
      <c r="I26" s="288">
        <v>12878.300000000001</v>
      </c>
      <c r="J26" s="286">
        <v>141080.92067999998</v>
      </c>
      <c r="K26" s="287">
        <f>SUM(K21:K25)</f>
        <v>0.99999999999999989</v>
      </c>
    </row>
    <row r="27" spans="1:20" ht="11.15" customHeight="1">
      <c r="A27" s="486" t="str">
        <f>'3.1'!G5</f>
        <v>II. čtvrtletí</v>
      </c>
      <c r="B27" s="416"/>
      <c r="C27" s="145" t="s">
        <v>4</v>
      </c>
      <c r="D27" s="279">
        <f>D21</f>
        <v>85</v>
      </c>
      <c r="E27" s="275">
        <f>E9+E15+E21</f>
        <v>29759.291000000001</v>
      </c>
      <c r="F27" s="275">
        <f>F9+F15+F21</f>
        <v>327464.27688999998</v>
      </c>
      <c r="G27" s="276">
        <f>E27/$E$32</f>
        <v>0.54470441256777968</v>
      </c>
      <c r="H27" s="276">
        <f>(E27-I27)/I27</f>
        <v>-8.6436606331845838E-3</v>
      </c>
      <c r="I27" s="279">
        <f>I9+I15+I21</f>
        <v>30018.762999999999</v>
      </c>
      <c r="J27" s="275">
        <f>J9+J15+J21</f>
        <v>329066.77886999998</v>
      </c>
      <c r="K27" s="276">
        <f>I27/$I$32</f>
        <v>0.55394983244264662</v>
      </c>
    </row>
    <row r="28" spans="1:20" ht="11.15" customHeight="1">
      <c r="A28" s="417"/>
      <c r="B28" s="417"/>
      <c r="C28" s="135" t="s">
        <v>5</v>
      </c>
      <c r="D28" s="280">
        <f>D22</f>
        <v>299</v>
      </c>
      <c r="E28" s="113">
        <f t="shared" ref="E28:F31" si="3">E10+E16+E22</f>
        <v>5614.5349999999999</v>
      </c>
      <c r="F28" s="113">
        <f t="shared" si="3"/>
        <v>61753.367039999997</v>
      </c>
      <c r="G28" s="274">
        <f>E28/$E$32</f>
        <v>0.10276662804286026</v>
      </c>
      <c r="H28" s="274">
        <f t="shared" ref="H28:H31" si="4">(E28-I28)/I28</f>
        <v>2.5027156797414692E-2</v>
      </c>
      <c r="I28" s="280">
        <f t="shared" ref="I28:J28" si="5">I10+I16+I22</f>
        <v>5477.4500000000007</v>
      </c>
      <c r="J28" s="113">
        <f t="shared" si="5"/>
        <v>60043.793910000008</v>
      </c>
      <c r="K28" s="274">
        <f>I28/$I$32</f>
        <v>0.10107786619032154</v>
      </c>
    </row>
    <row r="29" spans="1:20" ht="11.15" customHeight="1">
      <c r="A29" s="417"/>
      <c r="B29" s="417"/>
      <c r="C29" s="135" t="s">
        <v>6</v>
      </c>
      <c r="D29" s="280">
        <f>D23</f>
        <v>11401</v>
      </c>
      <c r="E29" s="113">
        <f t="shared" si="3"/>
        <v>7259.871000000001</v>
      </c>
      <c r="F29" s="113">
        <f t="shared" si="3"/>
        <v>79816.179700000008</v>
      </c>
      <c r="G29" s="274">
        <f>E29/$E$32</f>
        <v>0.13288232466199748</v>
      </c>
      <c r="H29" s="274">
        <f t="shared" si="4"/>
        <v>4.084724177031495E-2</v>
      </c>
      <c r="I29" s="280">
        <f t="shared" ref="I29:J29" si="6">I11+I17+I23</f>
        <v>6974.9629999999997</v>
      </c>
      <c r="J29" s="113">
        <f t="shared" si="6"/>
        <v>76462.933050000007</v>
      </c>
      <c r="K29" s="274">
        <f>I29/$I$32</f>
        <v>0.12871215196787622</v>
      </c>
    </row>
    <row r="30" spans="1:20" ht="11.15" customHeight="1">
      <c r="A30" s="417"/>
      <c r="B30" s="417"/>
      <c r="C30" s="135" t="s">
        <v>7</v>
      </c>
      <c r="D30" s="280">
        <f>D24</f>
        <v>141803</v>
      </c>
      <c r="E30" s="113">
        <f t="shared" si="3"/>
        <v>11587.1</v>
      </c>
      <c r="F30" s="113">
        <f t="shared" si="3"/>
        <v>127407.09999999999</v>
      </c>
      <c r="G30" s="274">
        <f>E30/$E$32</f>
        <v>0.21208652110912588</v>
      </c>
      <c r="H30" s="274">
        <f t="shared" si="4"/>
        <v>2.602451032479719E-2</v>
      </c>
      <c r="I30" s="280">
        <f t="shared" ref="I30:J30" si="7">I12+I18+I24</f>
        <v>11293.2</v>
      </c>
      <c r="J30" s="113">
        <f t="shared" si="7"/>
        <v>123797.29999999999</v>
      </c>
      <c r="K30" s="274">
        <f>I30/$I$32</f>
        <v>0.20839853553396911</v>
      </c>
    </row>
    <row r="31" spans="1:20" ht="11.15" customHeight="1">
      <c r="A31" s="417"/>
      <c r="B31" s="417"/>
      <c r="C31" s="135" t="s">
        <v>89</v>
      </c>
      <c r="D31" s="280">
        <f>D25</f>
        <v>15</v>
      </c>
      <c r="E31" s="113">
        <f>E13+E19+E25</f>
        <v>413.03800000000001</v>
      </c>
      <c r="F31" s="113">
        <f t="shared" si="3"/>
        <v>4545.6149500000001</v>
      </c>
      <c r="G31" s="274">
        <f>E31/$E$32</f>
        <v>7.560113618236758E-3</v>
      </c>
      <c r="H31" s="274">
        <f t="shared" si="4"/>
        <v>-3.0481850787749024E-2</v>
      </c>
      <c r="I31" s="280">
        <f>I13+I19+I25</f>
        <v>426.024</v>
      </c>
      <c r="J31" s="113">
        <f t="shared" ref="J31" si="8">J13+J19+J25</f>
        <v>4670.0357399999994</v>
      </c>
      <c r="K31" s="274">
        <f>I31/$I$32</f>
        <v>7.8616138651864537E-3</v>
      </c>
    </row>
    <row r="32" spans="1:20" ht="11.15" customHeight="1">
      <c r="A32" s="418"/>
      <c r="B32" s="418"/>
      <c r="C32" s="285" t="s">
        <v>0</v>
      </c>
      <c r="D32" s="288">
        <f>SUM(D27:D31)</f>
        <v>153603</v>
      </c>
      <c r="E32" s="286">
        <f>SUM(E27:E31)</f>
        <v>54633.834999999999</v>
      </c>
      <c r="F32" s="286">
        <f>SUM(F27:F31)</f>
        <v>600986.53857999993</v>
      </c>
      <c r="G32" s="287">
        <f>SUM(G27:G31)</f>
        <v>1</v>
      </c>
      <c r="H32" s="287">
        <f>(E32-I32)/I32</f>
        <v>8.1829069355457366E-3</v>
      </c>
      <c r="I32" s="288">
        <f>SUM(I27:I31)</f>
        <v>54190.400000000001</v>
      </c>
      <c r="J32" s="286">
        <f>SUM(J27:J31)</f>
        <v>594040.84156999993</v>
      </c>
      <c r="K32" s="287">
        <f>SUM(K27:K31)</f>
        <v>1</v>
      </c>
    </row>
    <row r="33" spans="1:11" ht="10" customHeight="1">
      <c r="A33" s="324"/>
      <c r="B33" s="325"/>
      <c r="C33" s="326"/>
      <c r="D33" s="327"/>
      <c r="E33" s="327"/>
      <c r="F33" s="327"/>
      <c r="G33" s="328"/>
      <c r="H33" s="329"/>
      <c r="I33" s="327"/>
      <c r="J33" s="327"/>
      <c r="K33" s="328"/>
    </row>
    <row r="34" spans="1:11" ht="13" customHeight="1">
      <c r="A34" s="511" t="s">
        <v>86</v>
      </c>
      <c r="B34" s="511"/>
      <c r="C34" s="511"/>
      <c r="D34" s="476">
        <f>D4</f>
        <v>2026</v>
      </c>
      <c r="E34" s="320"/>
      <c r="F34" s="309"/>
      <c r="G34" s="309"/>
      <c r="H34" s="309"/>
      <c r="I34" s="476">
        <f>D34-1</f>
        <v>2025</v>
      </c>
      <c r="J34" s="477"/>
      <c r="K34" s="477"/>
    </row>
    <row r="35" spans="1:11" ht="25" customHeight="1">
      <c r="A35" s="271"/>
      <c r="B35" s="250"/>
      <c r="C35" s="131"/>
      <c r="D35" s="478"/>
      <c r="E35" s="321"/>
      <c r="F35" s="322"/>
      <c r="G35" s="322"/>
      <c r="H35" s="323"/>
      <c r="I35" s="478"/>
      <c r="J35" s="479"/>
      <c r="K35" s="479"/>
    </row>
    <row r="36" spans="1:11" ht="25" customHeight="1">
      <c r="A36" s="114"/>
      <c r="B36" s="115"/>
      <c r="C36" s="319"/>
      <c r="D36" s="330" t="s">
        <v>155</v>
      </c>
      <c r="E36" s="474" t="s">
        <v>59</v>
      </c>
      <c r="F36" s="474"/>
      <c r="G36" s="475" t="s">
        <v>32</v>
      </c>
      <c r="H36" s="475" t="s">
        <v>255</v>
      </c>
      <c r="I36" s="472" t="s">
        <v>59</v>
      </c>
      <c r="J36" s="473"/>
      <c r="K36" s="475" t="s">
        <v>32</v>
      </c>
    </row>
    <row r="37" spans="1:11" ht="25" customHeight="1">
      <c r="A37" s="114"/>
      <c r="B37" s="273"/>
      <c r="C37" s="273"/>
      <c r="D37" s="331"/>
      <c r="E37" s="474"/>
      <c r="F37" s="474"/>
      <c r="G37" s="475"/>
      <c r="H37" s="475"/>
      <c r="I37" s="472"/>
      <c r="J37" s="473"/>
      <c r="K37" s="475"/>
    </row>
    <row r="38" spans="1:11" ht="15" customHeight="1">
      <c r="A38" s="512" t="s">
        <v>154</v>
      </c>
      <c r="B38" s="512"/>
      <c r="C38" s="332" t="s">
        <v>179</v>
      </c>
      <c r="D38" s="310"/>
      <c r="E38" s="199" t="s">
        <v>246</v>
      </c>
      <c r="F38" s="199" t="s">
        <v>247</v>
      </c>
      <c r="G38" s="461"/>
      <c r="H38" s="461"/>
      <c r="I38" s="201" t="s">
        <v>246</v>
      </c>
      <c r="J38" s="199" t="s">
        <v>247</v>
      </c>
      <c r="K38" s="461"/>
    </row>
    <row r="39" spans="1:11" ht="11.15" customHeight="1">
      <c r="A39" s="416" t="str">
        <f>'3.1'!D5</f>
        <v>Duben</v>
      </c>
      <c r="B39" s="416"/>
      <c r="C39" s="145" t="s">
        <v>4</v>
      </c>
      <c r="D39" s="279">
        <v>115</v>
      </c>
      <c r="E39" s="275">
        <v>10279.61</v>
      </c>
      <c r="F39" s="275">
        <v>113116.644</v>
      </c>
      <c r="G39" s="276">
        <f>E39/$E$44</f>
        <v>0.20850910475957735</v>
      </c>
      <c r="H39" s="276">
        <f>(E39-I39)/I39</f>
        <v>0.14153984900197997</v>
      </c>
      <c r="I39" s="279">
        <v>9005.0382463540009</v>
      </c>
      <c r="J39" s="275">
        <v>98642.105559999996</v>
      </c>
      <c r="K39" s="276">
        <f>I39/$I$44</f>
        <v>0.21587879531155382</v>
      </c>
    </row>
    <row r="40" spans="1:11" ht="11.15" customHeight="1">
      <c r="A40" s="417"/>
      <c r="B40" s="417"/>
      <c r="C40" s="135" t="s">
        <v>5</v>
      </c>
      <c r="D40" s="280">
        <v>1185</v>
      </c>
      <c r="E40" s="113">
        <v>9783.0490000000009</v>
      </c>
      <c r="F40" s="113">
        <v>107652.501</v>
      </c>
      <c r="G40" s="274">
        <f t="shared" ref="G40" si="9">E40/$E$44</f>
        <v>0.19843698241558566</v>
      </c>
      <c r="H40" s="274">
        <f>(E40-I40)/I40</f>
        <v>0.18270989180521521</v>
      </c>
      <c r="I40" s="280">
        <v>8271.7233260539997</v>
      </c>
      <c r="J40" s="113">
        <v>90609.299280000007</v>
      </c>
      <c r="K40" s="274">
        <f t="shared" ref="K40:K43" si="10">I40/$I$44</f>
        <v>0.19829895419955759</v>
      </c>
    </row>
    <row r="41" spans="1:11" ht="11.15" customHeight="1">
      <c r="A41" s="417"/>
      <c r="B41" s="417"/>
      <c r="C41" s="135" t="s">
        <v>6</v>
      </c>
      <c r="D41" s="280">
        <v>34979</v>
      </c>
      <c r="E41" s="113">
        <v>13147.361999999999</v>
      </c>
      <c r="F41" s="113">
        <v>144673.33900000001</v>
      </c>
      <c r="G41" s="274">
        <f>E41/$E$44</f>
        <v>0.26667788764068734</v>
      </c>
      <c r="H41" s="274">
        <f t="shared" ref="H41:H43" si="11">(E41-I41)/I41</f>
        <v>0.19810573214897001</v>
      </c>
      <c r="I41" s="280">
        <v>10973.457222692999</v>
      </c>
      <c r="J41" s="113">
        <v>120204.367389258</v>
      </c>
      <c r="K41" s="274">
        <f t="shared" si="10"/>
        <v>0.26306792495822873</v>
      </c>
    </row>
    <row r="42" spans="1:11" ht="11.15" customHeight="1">
      <c r="A42" s="417"/>
      <c r="B42" s="417"/>
      <c r="C42" s="135" t="s">
        <v>7</v>
      </c>
      <c r="D42" s="280">
        <v>331089</v>
      </c>
      <c r="E42" s="113">
        <v>15293.227000000001</v>
      </c>
      <c r="F42" s="113">
        <v>168286.397</v>
      </c>
      <c r="G42" s="274">
        <f>E42/$E$44</f>
        <v>0.31020409049127318</v>
      </c>
      <c r="H42" s="274">
        <f t="shared" si="11"/>
        <v>0.21583426554990495</v>
      </c>
      <c r="I42" s="280">
        <v>12578.381308477999</v>
      </c>
      <c r="J42" s="113">
        <v>137784.86918778601</v>
      </c>
      <c r="K42" s="274">
        <f t="shared" si="10"/>
        <v>0.30154295068574771</v>
      </c>
    </row>
    <row r="43" spans="1:11" ht="11.15" customHeight="1">
      <c r="A43" s="417"/>
      <c r="B43" s="417"/>
      <c r="C43" s="135" t="s">
        <v>89</v>
      </c>
      <c r="D43" s="280">
        <v>31</v>
      </c>
      <c r="E43" s="113">
        <v>797.28499999999997</v>
      </c>
      <c r="F43" s="113">
        <v>8773.3070000000007</v>
      </c>
      <c r="G43" s="274">
        <f>E43/$E$44</f>
        <v>1.6171934692876443E-2</v>
      </c>
      <c r="H43" s="274">
        <f t="shared" si="11"/>
        <v>-9.8907865632518646E-2</v>
      </c>
      <c r="I43" s="280">
        <v>884.79853456900003</v>
      </c>
      <c r="J43" s="113">
        <v>9692.1732100000008</v>
      </c>
      <c r="K43" s="274">
        <f t="shared" si="10"/>
        <v>2.1211374844912024E-2</v>
      </c>
    </row>
    <row r="44" spans="1:11" ht="11.15" customHeight="1">
      <c r="A44" s="418"/>
      <c r="B44" s="418"/>
      <c r="C44" s="285" t="s">
        <v>0</v>
      </c>
      <c r="D44" s="288">
        <v>367399</v>
      </c>
      <c r="E44" s="286">
        <v>49300.533000000003</v>
      </c>
      <c r="F44" s="286">
        <v>542502.18800000008</v>
      </c>
      <c r="G44" s="287">
        <f>SUM(G39:G43)</f>
        <v>1</v>
      </c>
      <c r="H44" s="287">
        <f>(E44-I44)/I44</f>
        <v>0.18188722591674325</v>
      </c>
      <c r="I44" s="288">
        <v>41713.398638148006</v>
      </c>
      <c r="J44" s="286">
        <v>456932.81462704396</v>
      </c>
      <c r="K44" s="287">
        <f>SUM(K39:K43)</f>
        <v>0.99999999999999989</v>
      </c>
    </row>
    <row r="45" spans="1:11" ht="11.15" customHeight="1">
      <c r="A45" s="416" t="str">
        <f>'3.1'!E5</f>
        <v>Květen</v>
      </c>
      <c r="B45" s="416"/>
      <c r="C45" s="145" t="s">
        <v>4</v>
      </c>
      <c r="D45" s="279">
        <v>115</v>
      </c>
      <c r="E45" s="275">
        <v>6244.8190000000004</v>
      </c>
      <c r="F45" s="275">
        <v>68727.706449999998</v>
      </c>
      <c r="G45" s="276">
        <f>E45/$E$50</f>
        <v>0.246516078149875</v>
      </c>
      <c r="H45" s="276">
        <f>(E45-I45)/I45</f>
        <v>-0.14279630358704329</v>
      </c>
      <c r="I45" s="279">
        <v>7285.1050761119996</v>
      </c>
      <c r="J45" s="275">
        <v>79847.691430000006</v>
      </c>
      <c r="K45" s="276">
        <f>I45/$I$50</f>
        <v>0.23941766099368575</v>
      </c>
    </row>
    <row r="46" spans="1:11" ht="11.15" customHeight="1">
      <c r="A46" s="417"/>
      <c r="B46" s="417"/>
      <c r="C46" s="135" t="s">
        <v>5</v>
      </c>
      <c r="D46" s="280">
        <v>1183</v>
      </c>
      <c r="E46" s="113">
        <v>4782.8220000000001</v>
      </c>
      <c r="F46" s="113">
        <v>52637.619030000002</v>
      </c>
      <c r="G46" s="274">
        <f t="shared" ref="G46:G49" si="12">E46/$E$50</f>
        <v>0.18880331390372426</v>
      </c>
      <c r="H46" s="274">
        <f>(E46-I46)/I46</f>
        <v>-0.19889069383835026</v>
      </c>
      <c r="I46" s="280">
        <v>5970.2489575560003</v>
      </c>
      <c r="J46" s="113">
        <v>65436.337780000002</v>
      </c>
      <c r="K46" s="274">
        <f t="shared" ref="K46:K49" si="13">I46/$I$50</f>
        <v>0.1962062353300878</v>
      </c>
    </row>
    <row r="47" spans="1:11" ht="11.15" customHeight="1">
      <c r="A47" s="417"/>
      <c r="B47" s="417"/>
      <c r="C47" s="135" t="s">
        <v>6</v>
      </c>
      <c r="D47" s="280">
        <v>34902</v>
      </c>
      <c r="E47" s="113">
        <v>6079.79</v>
      </c>
      <c r="F47" s="113">
        <v>66911.472002770999</v>
      </c>
      <c r="G47" s="274">
        <f t="shared" si="12"/>
        <v>0.24000150953531696</v>
      </c>
      <c r="H47" s="274">
        <f t="shared" ref="H47:H49" si="14">(E47-I47)/I47</f>
        <v>-0.18550982454675274</v>
      </c>
      <c r="I47" s="280">
        <v>7464.5344820970004</v>
      </c>
      <c r="J47" s="113">
        <v>81814.310125670003</v>
      </c>
      <c r="K47" s="274">
        <f t="shared" si="13"/>
        <v>0.24531442819822166</v>
      </c>
    </row>
    <row r="48" spans="1:11" ht="11.15" customHeight="1">
      <c r="A48" s="417"/>
      <c r="B48" s="417"/>
      <c r="C48" s="135" t="s">
        <v>7</v>
      </c>
      <c r="D48" s="280">
        <v>330707</v>
      </c>
      <c r="E48" s="113">
        <v>7402.5540000000001</v>
      </c>
      <c r="F48" s="113">
        <v>81469.221017885997</v>
      </c>
      <c r="G48" s="274">
        <f t="shared" si="12"/>
        <v>0.29221800990111479</v>
      </c>
      <c r="H48" s="274">
        <f t="shared" si="14"/>
        <v>-0.15747523868344082</v>
      </c>
      <c r="I48" s="280">
        <v>8786.1560156790001</v>
      </c>
      <c r="J48" s="113">
        <v>96299.815454444004</v>
      </c>
      <c r="K48" s="274">
        <f t="shared" si="13"/>
        <v>0.28874819243130539</v>
      </c>
    </row>
    <row r="49" spans="1:11" ht="11.15" customHeight="1">
      <c r="A49" s="417"/>
      <c r="B49" s="417"/>
      <c r="C49" s="135" t="s">
        <v>89</v>
      </c>
      <c r="D49" s="280">
        <v>31</v>
      </c>
      <c r="E49" s="113">
        <v>822.31399999999996</v>
      </c>
      <c r="F49" s="113">
        <v>9050.0211099999997</v>
      </c>
      <c r="G49" s="274">
        <f t="shared" si="12"/>
        <v>3.2461088509969031E-2</v>
      </c>
      <c r="H49" s="274">
        <f t="shared" si="14"/>
        <v>-0.10849823437854207</v>
      </c>
      <c r="I49" s="280">
        <v>922.39189164899994</v>
      </c>
      <c r="J49" s="113">
        <v>10109.787350000001</v>
      </c>
      <c r="K49" s="274">
        <f t="shared" si="13"/>
        <v>3.0313483046699393E-2</v>
      </c>
    </row>
    <row r="50" spans="1:11" ht="11.15" customHeight="1">
      <c r="A50" s="418"/>
      <c r="B50" s="418"/>
      <c r="C50" s="285" t="s">
        <v>0</v>
      </c>
      <c r="D50" s="288">
        <v>366938</v>
      </c>
      <c r="E50" s="286">
        <v>25332.298999999999</v>
      </c>
      <c r="F50" s="286">
        <v>278796.03961065697</v>
      </c>
      <c r="G50" s="287">
        <f>SUM(G45:G49)</f>
        <v>1</v>
      </c>
      <c r="H50" s="287">
        <f t="shared" ref="H50" si="15">(E50-I50)/I50</f>
        <v>-0.16747943772836776</v>
      </c>
      <c r="I50" s="288">
        <v>30428.436423093</v>
      </c>
      <c r="J50" s="286">
        <v>333507.94214011403</v>
      </c>
      <c r="K50" s="287">
        <f>SUM(K45:K49)</f>
        <v>1</v>
      </c>
    </row>
    <row r="51" spans="1:11" ht="11.15" customHeight="1">
      <c r="A51" s="416" t="str">
        <f>'3.1'!F5</f>
        <v>Červen</v>
      </c>
      <c r="B51" s="416"/>
      <c r="C51" s="145" t="s">
        <v>4</v>
      </c>
      <c r="D51" s="279">
        <v>115</v>
      </c>
      <c r="E51" s="275">
        <v>4528.8680000000004</v>
      </c>
      <c r="F51" s="275">
        <v>49982.200140000001</v>
      </c>
      <c r="G51" s="276">
        <f>E51/$E$56</f>
        <v>0.28598166557191879</v>
      </c>
      <c r="H51" s="276">
        <f>(E51-I51)/I51</f>
        <v>-0.1195097009830445</v>
      </c>
      <c r="I51" s="279">
        <v>5143.575125196</v>
      </c>
      <c r="J51" s="275">
        <v>56260.812250000003</v>
      </c>
      <c r="K51" s="276">
        <f>I51/$I$56</f>
        <v>0.30859186320310195</v>
      </c>
    </row>
    <row r="52" spans="1:11" ht="11.15" customHeight="1">
      <c r="A52" s="417"/>
      <c r="B52" s="417"/>
      <c r="C52" s="135" t="s">
        <v>5</v>
      </c>
      <c r="D52" s="280">
        <v>1182</v>
      </c>
      <c r="E52" s="113">
        <v>2766.5160000000001</v>
      </c>
      <c r="F52" s="113">
        <v>30532.256799999999</v>
      </c>
      <c r="G52" s="274">
        <f t="shared" ref="G52:G55" si="16">E52/$E$56</f>
        <v>0.17469549863483821</v>
      </c>
      <c r="H52" s="274">
        <f t="shared" ref="H52:H55" si="17">(E52-I52)/I52</f>
        <v>-4.4846251341260315E-2</v>
      </c>
      <c r="I52" s="280">
        <v>2896.4090900390001</v>
      </c>
      <c r="J52" s="113">
        <v>31681.14085</v>
      </c>
      <c r="K52" s="274">
        <f t="shared" ref="K52:K55" si="18">I52/$I$56</f>
        <v>0.1737717941194602</v>
      </c>
    </row>
    <row r="53" spans="1:11" ht="11.15" customHeight="1">
      <c r="A53" s="417"/>
      <c r="B53" s="417"/>
      <c r="C53" s="135" t="s">
        <v>6</v>
      </c>
      <c r="D53" s="280">
        <v>34895</v>
      </c>
      <c r="E53" s="113">
        <v>3522.3429999999998</v>
      </c>
      <c r="F53" s="113">
        <v>38873.832057669999</v>
      </c>
      <c r="G53" s="274">
        <f t="shared" si="16"/>
        <v>0.22242324524706594</v>
      </c>
      <c r="H53" s="274">
        <f t="shared" si="17"/>
        <v>4.3373812788818432E-2</v>
      </c>
      <c r="I53" s="280">
        <v>3375.9166243449999</v>
      </c>
      <c r="J53" s="113">
        <v>36926.030387610001</v>
      </c>
      <c r="K53" s="274">
        <f t="shared" si="18"/>
        <v>0.20254013517208072</v>
      </c>
    </row>
    <row r="54" spans="1:11" ht="11.15" customHeight="1">
      <c r="A54" s="417"/>
      <c r="B54" s="417"/>
      <c r="C54" s="135" t="s">
        <v>7</v>
      </c>
      <c r="D54" s="280">
        <v>330323</v>
      </c>
      <c r="E54" s="113">
        <v>4233.7950000000001</v>
      </c>
      <c r="F54" s="113">
        <v>46725.667595630999</v>
      </c>
      <c r="G54" s="274">
        <f t="shared" si="16"/>
        <v>0.26734887079730779</v>
      </c>
      <c r="H54" s="274">
        <f t="shared" si="17"/>
        <v>-3.6040006157673318E-2</v>
      </c>
      <c r="I54" s="280">
        <v>4392.0857992499996</v>
      </c>
      <c r="J54" s="113">
        <v>48040.965383597999</v>
      </c>
      <c r="K54" s="274">
        <f t="shared" si="18"/>
        <v>0.2635058120370693</v>
      </c>
    </row>
    <row r="55" spans="1:11" ht="11.15" customHeight="1">
      <c r="A55" s="417"/>
      <c r="B55" s="417"/>
      <c r="C55" s="135" t="s">
        <v>89</v>
      </c>
      <c r="D55" s="280">
        <v>31</v>
      </c>
      <c r="E55" s="113">
        <v>784.69600000000003</v>
      </c>
      <c r="F55" s="113">
        <v>8660.1874900000003</v>
      </c>
      <c r="G55" s="274">
        <f t="shared" si="16"/>
        <v>4.9550719748869335E-2</v>
      </c>
      <c r="H55" s="274">
        <f t="shared" si="17"/>
        <v>-8.7459884899666107E-2</v>
      </c>
      <c r="I55" s="280">
        <v>859.903019073</v>
      </c>
      <c r="J55" s="113">
        <v>9405.6840100000009</v>
      </c>
      <c r="K55" s="274">
        <f t="shared" si="18"/>
        <v>5.1590395468287795E-2</v>
      </c>
    </row>
    <row r="56" spans="1:11" ht="11.15" customHeight="1">
      <c r="A56" s="418"/>
      <c r="B56" s="418"/>
      <c r="C56" s="285" t="s">
        <v>0</v>
      </c>
      <c r="D56" s="288">
        <v>366546</v>
      </c>
      <c r="E56" s="286">
        <v>15836.217999999999</v>
      </c>
      <c r="F56" s="286">
        <v>174774.14408330101</v>
      </c>
      <c r="G56" s="287">
        <f>SUM(G51:G55)</f>
        <v>1</v>
      </c>
      <c r="H56" s="287">
        <f t="shared" ref="H56" si="19">(E56-I56)/I56</f>
        <v>-4.9896638085114062E-2</v>
      </c>
      <c r="I56" s="288">
        <v>16667.889657903001</v>
      </c>
      <c r="J56" s="286">
        <v>182314.632881208</v>
      </c>
      <c r="K56" s="287">
        <f>SUM(K51:K55)</f>
        <v>0.99999999999999989</v>
      </c>
    </row>
    <row r="57" spans="1:11" ht="11.15" customHeight="1">
      <c r="A57" s="486" t="str">
        <f>'3.1'!G5</f>
        <v>II. čtvrtletí</v>
      </c>
      <c r="B57" s="416"/>
      <c r="C57" s="145" t="s">
        <v>4</v>
      </c>
      <c r="D57" s="279">
        <f>D51</f>
        <v>115</v>
      </c>
      <c r="E57" s="275">
        <f>E39+E45+E51</f>
        <v>21053.296999999999</v>
      </c>
      <c r="F57" s="275">
        <f>F39+F45+F51</f>
        <v>231826.55059</v>
      </c>
      <c r="G57" s="276">
        <f>E57/$E$62</f>
        <v>0.23271270119449688</v>
      </c>
      <c r="H57" s="276">
        <f>(E57-I57)/I57</f>
        <v>-1.7748737746599286E-2</v>
      </c>
      <c r="I57" s="279">
        <f>I39+I45+I51</f>
        <v>21433.718447661999</v>
      </c>
      <c r="J57" s="275">
        <f>J39+J45+J51</f>
        <v>234750.60924000002</v>
      </c>
      <c r="K57" s="276">
        <f>I57/$I$62</f>
        <v>0.24134427299988809</v>
      </c>
    </row>
    <row r="58" spans="1:11" ht="11.15" customHeight="1">
      <c r="A58" s="417"/>
      <c r="B58" s="417"/>
      <c r="C58" s="135" t="s">
        <v>5</v>
      </c>
      <c r="D58" s="280">
        <f>D52</f>
        <v>1182</v>
      </c>
      <c r="E58" s="113">
        <f t="shared" ref="E58:F59" si="20">E40+E46+E52</f>
        <v>17332.387000000002</v>
      </c>
      <c r="F58" s="113">
        <f t="shared" si="20"/>
        <v>190822.37682999999</v>
      </c>
      <c r="G58" s="274">
        <f t="shared" ref="G58:G61" si="21">E58/$E$62</f>
        <v>0.1915836078747373</v>
      </c>
      <c r="H58" s="274">
        <f t="shared" ref="H58:H61" si="22">(E58-I58)/I58</f>
        <v>1.1319950357114436E-2</v>
      </c>
      <c r="I58" s="280">
        <f t="shared" ref="I58:J58" si="23">I40+I46+I52</f>
        <v>17138.381373649001</v>
      </c>
      <c r="J58" s="113">
        <f t="shared" si="23"/>
        <v>187726.77791</v>
      </c>
      <c r="K58" s="274">
        <f t="shared" ref="K58:K61" si="24">I58/$I$62</f>
        <v>0.19297865664878722</v>
      </c>
    </row>
    <row r="59" spans="1:11" ht="11.15" customHeight="1">
      <c r="A59" s="417"/>
      <c r="B59" s="417"/>
      <c r="C59" s="135" t="s">
        <v>6</v>
      </c>
      <c r="D59" s="280">
        <f>D53</f>
        <v>34895</v>
      </c>
      <c r="E59" s="113">
        <f>E41+E47+E53</f>
        <v>22749.494999999999</v>
      </c>
      <c r="F59" s="113">
        <f t="shared" si="20"/>
        <v>250458.64306044101</v>
      </c>
      <c r="G59" s="274">
        <f t="shared" si="21"/>
        <v>0.25146163245883535</v>
      </c>
      <c r="H59" s="274">
        <f t="shared" si="22"/>
        <v>4.2889456430666807E-2</v>
      </c>
      <c r="I59" s="280">
        <f>I41+I47+I53</f>
        <v>21813.908329135003</v>
      </c>
      <c r="J59" s="113">
        <f t="shared" ref="J59" si="25">J41+J47+J53</f>
        <v>238944.70790253798</v>
      </c>
      <c r="K59" s="274">
        <f t="shared" si="24"/>
        <v>0.24562522176620097</v>
      </c>
    </row>
    <row r="60" spans="1:11" ht="11.15" customHeight="1">
      <c r="A60" s="417"/>
      <c r="B60" s="417"/>
      <c r="C60" s="135" t="s">
        <v>7</v>
      </c>
      <c r="D60" s="280">
        <f>D54</f>
        <v>330323</v>
      </c>
      <c r="E60" s="113">
        <f t="shared" ref="E60:F61" si="26">E42+E48+E54</f>
        <v>26929.576000000001</v>
      </c>
      <c r="F60" s="113">
        <f t="shared" si="26"/>
        <v>296481.28561351699</v>
      </c>
      <c r="G60" s="274">
        <f t="shared" si="21"/>
        <v>0.29766617423306646</v>
      </c>
      <c r="H60" s="274">
        <f t="shared" si="22"/>
        <v>4.553985477727681E-2</v>
      </c>
      <c r="I60" s="280">
        <f t="shared" ref="I60:J60" si="27">I42+I48+I54</f>
        <v>25756.623123406996</v>
      </c>
      <c r="J60" s="113">
        <f t="shared" si="27"/>
        <v>282125.65002582804</v>
      </c>
      <c r="K60" s="274">
        <f t="shared" si="24"/>
        <v>0.29002030132241641</v>
      </c>
    </row>
    <row r="61" spans="1:11" ht="11.15" customHeight="1">
      <c r="A61" s="417"/>
      <c r="B61" s="417"/>
      <c r="C61" s="135" t="s">
        <v>89</v>
      </c>
      <c r="D61" s="280">
        <f>D55</f>
        <v>31</v>
      </c>
      <c r="E61" s="113">
        <f>E43+E49+E55</f>
        <v>2404.2950000000001</v>
      </c>
      <c r="F61" s="113">
        <f t="shared" si="26"/>
        <v>26483.515600000002</v>
      </c>
      <c r="G61" s="274">
        <f t="shared" si="21"/>
        <v>2.6575884238864009E-2</v>
      </c>
      <c r="H61" s="274">
        <f t="shared" si="22"/>
        <v>-9.8533647463681845E-2</v>
      </c>
      <c r="I61" s="280">
        <f>I43+I49+I55</f>
        <v>2667.0934452910001</v>
      </c>
      <c r="J61" s="113">
        <f t="shared" ref="J61" si="28">J43+J49+J55</f>
        <v>29207.64457</v>
      </c>
      <c r="K61" s="274">
        <f t="shared" si="24"/>
        <v>3.0031547262707327E-2</v>
      </c>
    </row>
    <row r="62" spans="1:11" ht="11.15" customHeight="1">
      <c r="A62" s="418"/>
      <c r="B62" s="418"/>
      <c r="C62" s="285" t="s">
        <v>0</v>
      </c>
      <c r="D62" s="288">
        <f>SUM(D57:D61)</f>
        <v>366546</v>
      </c>
      <c r="E62" s="286">
        <f>SUM(E57:E61)</f>
        <v>90469.05</v>
      </c>
      <c r="F62" s="286">
        <f>SUM(F57:F61)</f>
        <v>996072.37169395806</v>
      </c>
      <c r="G62" s="287">
        <f>SUM(G57:G61)</f>
        <v>1</v>
      </c>
      <c r="H62" s="287">
        <f>(E62-I62)/I62</f>
        <v>1.8684049366255034E-2</v>
      </c>
      <c r="I62" s="288">
        <f>SUM(I57:I61)</f>
        <v>88809.724719143996</v>
      </c>
      <c r="J62" s="286">
        <f>SUM(J57:J61)</f>
        <v>972755.38964836602</v>
      </c>
      <c r="K62" s="287">
        <f>SUM(K57:K61)</f>
        <v>1</v>
      </c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15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1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1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ht="1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1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1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ht="1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1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1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1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1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1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1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1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ht="1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ht="1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1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ht="15" customHeight="1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ht="1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1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ht="15" customHeight="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15" customHeight="1"/>
    <row r="105" spans="1:11" ht="15" customHeight="1"/>
    <row r="106" spans="1:11" ht="15" customHeight="1"/>
    <row r="107" spans="1:11" ht="15" customHeight="1"/>
    <row r="108" spans="1:11" ht="15" customHeight="1"/>
    <row r="109" spans="1:11" ht="15" customHeight="1"/>
    <row r="110" spans="1:11" ht="15" customHeight="1"/>
    <row r="111" spans="1:11" ht="15" customHeight="1"/>
    <row r="112" spans="1:11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8">
    <mergeCell ref="I34:K35"/>
    <mergeCell ref="A51:B56"/>
    <mergeCell ref="I36:J37"/>
    <mergeCell ref="K36:K38"/>
    <mergeCell ref="A57:B62"/>
    <mergeCell ref="A39:B44"/>
    <mergeCell ref="A45:B50"/>
    <mergeCell ref="A27:B32"/>
    <mergeCell ref="H36:H38"/>
    <mergeCell ref="A38:B38"/>
    <mergeCell ref="E36:F37"/>
    <mergeCell ref="G36:G38"/>
    <mergeCell ref="A34:C34"/>
    <mergeCell ref="D34:D35"/>
    <mergeCell ref="A1:K1"/>
    <mergeCell ref="A3:C3"/>
    <mergeCell ref="A9:B14"/>
    <mergeCell ref="A15:B20"/>
    <mergeCell ref="A21:B26"/>
    <mergeCell ref="H6:H8"/>
    <mergeCell ref="A8:B8"/>
    <mergeCell ref="E6:F7"/>
    <mergeCell ref="I6:J7"/>
    <mergeCell ref="G6:G8"/>
    <mergeCell ref="K6:K8"/>
    <mergeCell ref="A4:C4"/>
    <mergeCell ref="D4:D5"/>
    <mergeCell ref="I4:K5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2 H62" formula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8"/>
  <dimension ref="A1:T120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16" s="91" customFormat="1" ht="18">
      <c r="A1" s="490" t="s">
        <v>291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6" s="91" customFormat="1" ht="3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6" ht="3" customHeight="1">
      <c r="A3" s="510"/>
      <c r="B3" s="510"/>
      <c r="C3" s="510"/>
      <c r="D3" s="267"/>
      <c r="E3" s="267"/>
      <c r="F3" s="268"/>
      <c r="G3" s="269"/>
      <c r="H3" s="269"/>
      <c r="I3" s="269"/>
    </row>
    <row r="4" spans="1:16" ht="13" customHeight="1">
      <c r="A4" s="482" t="s">
        <v>43</v>
      </c>
      <c r="B4" s="482"/>
      <c r="C4" s="482"/>
      <c r="D4" s="476">
        <f>'3.1'!A4</f>
        <v>2026</v>
      </c>
      <c r="E4" s="320"/>
      <c r="F4" s="309"/>
      <c r="G4" s="309"/>
      <c r="H4" s="309"/>
      <c r="I4" s="476">
        <f>D4-1</f>
        <v>2025</v>
      </c>
      <c r="J4" s="477"/>
      <c r="K4" s="477"/>
    </row>
    <row r="5" spans="1:16" ht="25" customHeight="1">
      <c r="A5" s="131"/>
      <c r="B5" s="131"/>
      <c r="C5" s="131"/>
      <c r="D5" s="478"/>
      <c r="E5" s="321"/>
      <c r="F5" s="322"/>
      <c r="G5" s="322"/>
      <c r="H5" s="323"/>
      <c r="I5" s="478"/>
      <c r="J5" s="479"/>
      <c r="K5" s="479"/>
    </row>
    <row r="6" spans="1:16" ht="25" customHeight="1">
      <c r="A6" s="271"/>
      <c r="B6" s="250"/>
      <c r="C6" s="272"/>
      <c r="D6" s="330" t="s">
        <v>155</v>
      </c>
      <c r="E6" s="474" t="s">
        <v>59</v>
      </c>
      <c r="F6" s="474"/>
      <c r="G6" s="475" t="s">
        <v>32</v>
      </c>
      <c r="H6" s="475" t="s">
        <v>255</v>
      </c>
      <c r="I6" s="472" t="s">
        <v>59</v>
      </c>
      <c r="J6" s="473"/>
      <c r="K6" s="475" t="s">
        <v>32</v>
      </c>
    </row>
    <row r="7" spans="1:16" ht="25" customHeight="1">
      <c r="A7" s="271"/>
      <c r="B7" s="273"/>
      <c r="D7" s="331"/>
      <c r="E7" s="474"/>
      <c r="F7" s="474"/>
      <c r="G7" s="475"/>
      <c r="H7" s="475"/>
      <c r="I7" s="472"/>
      <c r="J7" s="473"/>
      <c r="K7" s="475"/>
    </row>
    <row r="8" spans="1:16" ht="15" customHeight="1">
      <c r="A8" s="483" t="s">
        <v>154</v>
      </c>
      <c r="B8" s="483"/>
      <c r="C8" s="290" t="s">
        <v>179</v>
      </c>
      <c r="D8" s="310"/>
      <c r="E8" s="199" t="s">
        <v>246</v>
      </c>
      <c r="F8" s="199" t="s">
        <v>247</v>
      </c>
      <c r="G8" s="461"/>
      <c r="H8" s="461"/>
      <c r="I8" s="201" t="s">
        <v>246</v>
      </c>
      <c r="J8" s="199" t="s">
        <v>247</v>
      </c>
      <c r="K8" s="461"/>
    </row>
    <row r="9" spans="1:16" ht="11.15" customHeight="1">
      <c r="A9" s="416" t="str">
        <f>'3.1'!D5</f>
        <v>Duben</v>
      </c>
      <c r="B9" s="416"/>
      <c r="C9" s="145" t="s">
        <v>4</v>
      </c>
      <c r="D9" s="279">
        <v>181</v>
      </c>
      <c r="E9" s="275">
        <v>40524.735000000001</v>
      </c>
      <c r="F9" s="275">
        <v>445364.58035</v>
      </c>
      <c r="G9" s="276">
        <f>E9/$E$14</f>
        <v>0.52839072698134026</v>
      </c>
      <c r="H9" s="276">
        <f>(E9-I9)/I9</f>
        <v>0.23521030448146157</v>
      </c>
      <c r="I9" s="279">
        <v>32807.963836581002</v>
      </c>
      <c r="J9" s="275">
        <v>359411.20123599994</v>
      </c>
      <c r="K9" s="276">
        <f>I9/$I$14</f>
        <v>0.53124197549931318</v>
      </c>
    </row>
    <row r="10" spans="1:16" ht="11.15" customHeight="1">
      <c r="A10" s="417"/>
      <c r="B10" s="417"/>
      <c r="C10" s="135" t="s">
        <v>5</v>
      </c>
      <c r="D10" s="280">
        <v>630</v>
      </c>
      <c r="E10" s="113">
        <v>6005.7530000000006</v>
      </c>
      <c r="F10" s="113">
        <v>66010.153440000009</v>
      </c>
      <c r="G10" s="274">
        <f>E10/$E$14</f>
        <v>7.8307339794828165E-2</v>
      </c>
      <c r="H10" s="274">
        <f>(E10-I10)/I10</f>
        <v>0.23181063590263057</v>
      </c>
      <c r="I10" s="280">
        <v>4875.5489074009993</v>
      </c>
      <c r="J10" s="113">
        <v>53410.783179999999</v>
      </c>
      <c r="K10" s="274">
        <f>I10/$I$14</f>
        <v>7.8947180206388107E-2</v>
      </c>
      <c r="L10" s="68"/>
      <c r="N10" s="68"/>
      <c r="O10" s="68"/>
      <c r="P10" s="68"/>
    </row>
    <row r="11" spans="1:16" ht="11.15" customHeight="1">
      <c r="A11" s="417"/>
      <c r="B11" s="417"/>
      <c r="C11" s="135" t="s">
        <v>6</v>
      </c>
      <c r="D11" s="280">
        <v>20717</v>
      </c>
      <c r="E11" s="113">
        <v>9034.9520000000011</v>
      </c>
      <c r="F11" s="113">
        <v>99303.748999999996</v>
      </c>
      <c r="G11" s="274">
        <f>E11/$E$14</f>
        <v>0.11780422143467477</v>
      </c>
      <c r="H11" s="274">
        <f t="shared" ref="H11:H13" si="0">(E11-I11)/I11</f>
        <v>0.30217803280844407</v>
      </c>
      <c r="I11" s="280">
        <v>6938.3385162120003</v>
      </c>
      <c r="J11" s="113">
        <v>76008.67347834399</v>
      </c>
      <c r="K11" s="274">
        <f>I11/$I$14</f>
        <v>0.11234883939751247</v>
      </c>
      <c r="L11" s="68"/>
      <c r="N11" s="68"/>
      <c r="O11" s="68"/>
      <c r="P11" s="68"/>
    </row>
    <row r="12" spans="1:16" ht="11.15" customHeight="1">
      <c r="A12" s="417"/>
      <c r="B12" s="417"/>
      <c r="C12" s="135" t="s">
        <v>7</v>
      </c>
      <c r="D12" s="280">
        <v>257766</v>
      </c>
      <c r="E12" s="113">
        <v>20033.417000000001</v>
      </c>
      <c r="F12" s="113">
        <v>220186.50400000002</v>
      </c>
      <c r="G12" s="274">
        <f>E12/$E$14</f>
        <v>0.26121014172086116</v>
      </c>
      <c r="H12" s="274">
        <f t="shared" si="0"/>
        <v>0.25218030970457</v>
      </c>
      <c r="I12" s="280">
        <v>15998.827680597002</v>
      </c>
      <c r="J12" s="113">
        <v>175266.189944607</v>
      </c>
      <c r="K12" s="274">
        <f>I12/$I$14</f>
        <v>0.25906053984480287</v>
      </c>
      <c r="L12" s="68"/>
      <c r="N12" s="68"/>
      <c r="O12" s="68"/>
      <c r="P12" s="68"/>
    </row>
    <row r="13" spans="1:16" ht="11.15" customHeight="1">
      <c r="A13" s="417"/>
      <c r="B13" s="417"/>
      <c r="C13" s="135" t="s">
        <v>89</v>
      </c>
      <c r="D13" s="280">
        <v>44</v>
      </c>
      <c r="E13" s="113">
        <v>1095.78</v>
      </c>
      <c r="F13" s="113">
        <v>12045.511129999999</v>
      </c>
      <c r="G13" s="274">
        <f>E13/$E$14</f>
        <v>1.4287570068295648E-2</v>
      </c>
      <c r="H13" s="274">
        <f t="shared" si="0"/>
        <v>-3.5762375225268747E-2</v>
      </c>
      <c r="I13" s="280">
        <v>1136.421118452</v>
      </c>
      <c r="J13" s="113">
        <v>12449.28089</v>
      </c>
      <c r="K13" s="274">
        <f>I13/$I$14</f>
        <v>1.8401465051983364E-2</v>
      </c>
      <c r="L13" s="68"/>
      <c r="N13" s="68"/>
      <c r="O13" s="68"/>
      <c r="P13" s="68"/>
    </row>
    <row r="14" spans="1:16" ht="11.15" customHeight="1">
      <c r="A14" s="418"/>
      <c r="B14" s="418"/>
      <c r="C14" s="285" t="s">
        <v>0</v>
      </c>
      <c r="D14" s="288">
        <v>279338</v>
      </c>
      <c r="E14" s="286">
        <v>76694.637000000002</v>
      </c>
      <c r="F14" s="286">
        <v>842910.49791999999</v>
      </c>
      <c r="G14" s="287">
        <f>SUM(G9:G13)</f>
        <v>1</v>
      </c>
      <c r="H14" s="287">
        <f>(E14-I14)/I14</f>
        <v>0.24187562120675285</v>
      </c>
      <c r="I14" s="288">
        <v>61757.100059243006</v>
      </c>
      <c r="J14" s="286">
        <v>676546.12872895098</v>
      </c>
      <c r="K14" s="287">
        <f>SUM(K9:K13)</f>
        <v>1</v>
      </c>
      <c r="L14" s="68"/>
    </row>
    <row r="15" spans="1:16" ht="11.15" customHeight="1">
      <c r="A15" s="416" t="str">
        <f>'3.1'!E5</f>
        <v>Květen</v>
      </c>
      <c r="B15" s="416"/>
      <c r="C15" s="145" t="s">
        <v>4</v>
      </c>
      <c r="D15" s="279">
        <v>181</v>
      </c>
      <c r="E15" s="275">
        <v>33234.687999999995</v>
      </c>
      <c r="F15" s="275">
        <v>365323.951979</v>
      </c>
      <c r="G15" s="276">
        <f>E15/$E$20</f>
        <v>0.66707888721967623</v>
      </c>
      <c r="H15" s="276">
        <f>(E15-I15)/I15</f>
        <v>9.9356601544665496E-2</v>
      </c>
      <c r="I15" s="279">
        <v>30231.035092073998</v>
      </c>
      <c r="J15" s="275">
        <v>331781.42486600002</v>
      </c>
      <c r="K15" s="276">
        <f>I15/$I$20</f>
        <v>0.59405578595606701</v>
      </c>
      <c r="L15" s="68"/>
      <c r="M15" s="68"/>
    </row>
    <row r="16" spans="1:16" ht="11.15" customHeight="1">
      <c r="A16" s="417"/>
      <c r="B16" s="417"/>
      <c r="C16" s="135" t="s">
        <v>5</v>
      </c>
      <c r="D16" s="280">
        <v>630</v>
      </c>
      <c r="E16" s="113">
        <v>3494.2150000000001</v>
      </c>
      <c r="F16" s="113">
        <v>38413.002950000002</v>
      </c>
      <c r="G16" s="274">
        <f>E16/$E$20</f>
        <v>7.0135066527668363E-2</v>
      </c>
      <c r="H16" s="274">
        <f>(E16-I16)/I16</f>
        <v>-7.948828111682392E-2</v>
      </c>
      <c r="I16" s="280">
        <v>3795.9484146919999</v>
      </c>
      <c r="J16" s="113">
        <v>41656.684730000001</v>
      </c>
      <c r="K16" s="274">
        <f>I16/$I$20</f>
        <v>7.459238865194405E-2</v>
      </c>
      <c r="L16" s="86"/>
      <c r="M16" s="68"/>
    </row>
    <row r="17" spans="1:20" ht="11.15" customHeight="1">
      <c r="A17" s="417"/>
      <c r="B17" s="417"/>
      <c r="C17" s="135" t="s">
        <v>6</v>
      </c>
      <c r="D17" s="280">
        <v>20704</v>
      </c>
      <c r="E17" s="113">
        <v>3888.9390000000003</v>
      </c>
      <c r="F17" s="113">
        <v>42752.374367584009</v>
      </c>
      <c r="G17" s="274">
        <f>E17/$E$20</f>
        <v>7.805787436864764E-2</v>
      </c>
      <c r="H17" s="274">
        <f t="shared" ref="H17:H20" si="1">(E17-I17)/I17</f>
        <v>-0.2171268171340677</v>
      </c>
      <c r="I17" s="280">
        <v>4967.5210303710001</v>
      </c>
      <c r="J17" s="113">
        <v>54512.711210052999</v>
      </c>
      <c r="K17" s="274">
        <f>I17/$I$20</f>
        <v>9.7614408536214115E-2</v>
      </c>
      <c r="L17" s="68"/>
      <c r="M17" s="68"/>
      <c r="N17" s="68"/>
      <c r="O17" s="68"/>
    </row>
    <row r="18" spans="1:20" ht="11.15" customHeight="1">
      <c r="A18" s="417"/>
      <c r="B18" s="417"/>
      <c r="C18" s="135" t="s">
        <v>7</v>
      </c>
      <c r="D18" s="280">
        <v>257537</v>
      </c>
      <c r="E18" s="113">
        <v>8114.8010000000004</v>
      </c>
      <c r="F18" s="113">
        <v>89209.19170075201</v>
      </c>
      <c r="G18" s="274">
        <f>E18/$E$20</f>
        <v>0.16287838842022881</v>
      </c>
      <c r="H18" s="274">
        <f t="shared" si="1"/>
        <v>-0.24616207793739153</v>
      </c>
      <c r="I18" s="280">
        <v>10764.649485657001</v>
      </c>
      <c r="J18" s="113">
        <v>118131.15908382501</v>
      </c>
      <c r="K18" s="274">
        <f>I18/$I$20</f>
        <v>0.21153104057691155</v>
      </c>
      <c r="L18" s="68"/>
      <c r="M18" s="68"/>
      <c r="N18" s="68"/>
      <c r="O18" s="68"/>
    </row>
    <row r="19" spans="1:20" ht="11.15" customHeight="1">
      <c r="A19" s="417"/>
      <c r="B19" s="417"/>
      <c r="C19" s="135" t="s">
        <v>89</v>
      </c>
      <c r="D19" s="280">
        <v>44</v>
      </c>
      <c r="E19" s="113">
        <v>1088.5830000000001</v>
      </c>
      <c r="F19" s="113">
        <v>11968.9678</v>
      </c>
      <c r="G19" s="274">
        <f>E19/$E$20</f>
        <v>2.1849783463779079E-2</v>
      </c>
      <c r="H19" s="274">
        <f t="shared" si="1"/>
        <v>-3.6707750430316384E-2</v>
      </c>
      <c r="I19" s="280">
        <v>1130.065149477</v>
      </c>
      <c r="J19" s="113">
        <v>12399.13363</v>
      </c>
      <c r="K19" s="274">
        <f>I19/$I$20</f>
        <v>2.2206376278863418E-2</v>
      </c>
      <c r="L19" s="68"/>
      <c r="M19" s="68"/>
      <c r="N19" s="68"/>
      <c r="O19" s="68"/>
    </row>
    <row r="20" spans="1:20" ht="11.15" customHeight="1">
      <c r="A20" s="418"/>
      <c r="B20" s="418"/>
      <c r="C20" s="285" t="s">
        <v>0</v>
      </c>
      <c r="D20" s="288">
        <v>279096</v>
      </c>
      <c r="E20" s="286">
        <v>49821.225999999988</v>
      </c>
      <c r="F20" s="286">
        <v>547667.488797336</v>
      </c>
      <c r="G20" s="287">
        <f>SUM(G15:G19)</f>
        <v>1</v>
      </c>
      <c r="H20" s="287">
        <f t="shared" si="1"/>
        <v>-2.098662918477124E-2</v>
      </c>
      <c r="I20" s="288">
        <v>50889.21917227099</v>
      </c>
      <c r="J20" s="286">
        <v>558481.11351987813</v>
      </c>
      <c r="K20" s="287">
        <f>SUM(K15:K19)</f>
        <v>1</v>
      </c>
      <c r="L20" s="68"/>
      <c r="M20" s="68"/>
      <c r="N20" s="68"/>
      <c r="O20" s="68"/>
    </row>
    <row r="21" spans="1:20" ht="11.15" customHeight="1">
      <c r="A21" s="416" t="str">
        <f>'3.1'!F5</f>
        <v>Červen</v>
      </c>
      <c r="B21" s="416"/>
      <c r="C21" s="145" t="s">
        <v>4</v>
      </c>
      <c r="D21" s="279">
        <v>182</v>
      </c>
      <c r="E21" s="275">
        <v>31122.005000000001</v>
      </c>
      <c r="F21" s="275">
        <v>343402.86548500002</v>
      </c>
      <c r="G21" s="276">
        <f>E21/$E$26</f>
        <v>0.7580303353841622</v>
      </c>
      <c r="H21" s="276">
        <f>(E21-I21)/I21</f>
        <v>6.1940997280992144E-2</v>
      </c>
      <c r="I21" s="279">
        <v>29306.717679875997</v>
      </c>
      <c r="J21" s="275">
        <v>321037.51306800003</v>
      </c>
      <c r="K21" s="276">
        <f>I21/$I$26</f>
        <v>0.74635624929900612</v>
      </c>
      <c r="L21" s="78"/>
      <c r="M21" s="78"/>
      <c r="N21" s="78"/>
      <c r="O21" s="78"/>
      <c r="P21" s="78"/>
      <c r="Q21" s="78"/>
      <c r="R21" s="78"/>
      <c r="S21" s="78"/>
      <c r="T21" s="78"/>
    </row>
    <row r="22" spans="1:20" ht="11.15" customHeight="1">
      <c r="A22" s="417"/>
      <c r="B22" s="417"/>
      <c r="C22" s="135" t="s">
        <v>5</v>
      </c>
      <c r="D22" s="280">
        <v>629</v>
      </c>
      <c r="E22" s="113">
        <v>2671.5970000000002</v>
      </c>
      <c r="F22" s="113">
        <v>29479.257890000001</v>
      </c>
      <c r="G22" s="274">
        <f>E22/$E$26</f>
        <v>6.5071372166456559E-2</v>
      </c>
      <c r="H22" s="274">
        <f t="shared" ref="H22:H26" si="2">(E22-I22)/I22</f>
        <v>2.8858153209734411E-2</v>
      </c>
      <c r="I22" s="280">
        <v>2596.6621265190001</v>
      </c>
      <c r="J22" s="113">
        <v>28442.03602</v>
      </c>
      <c r="K22" s="274">
        <f>I22/$I$26</f>
        <v>6.612937779710111E-2</v>
      </c>
      <c r="L22" s="78"/>
      <c r="M22" s="78"/>
      <c r="N22" s="78"/>
      <c r="O22" s="78"/>
      <c r="P22" s="78"/>
      <c r="Q22" s="78"/>
      <c r="R22" s="78"/>
      <c r="S22" s="78"/>
      <c r="T22" s="78"/>
    </row>
    <row r="23" spans="1:20" ht="11.15" customHeight="1">
      <c r="A23" s="417"/>
      <c r="B23" s="417"/>
      <c r="C23" s="135" t="s">
        <v>6</v>
      </c>
      <c r="D23" s="280">
        <v>20677</v>
      </c>
      <c r="E23" s="113">
        <v>1988.2380000000001</v>
      </c>
      <c r="F23" s="113">
        <v>21938.412361899002</v>
      </c>
      <c r="G23" s="274">
        <f>E23/$E$26</f>
        <v>4.8426980137158127E-2</v>
      </c>
      <c r="H23" s="274">
        <f t="shared" si="2"/>
        <v>0.12775583108951338</v>
      </c>
      <c r="I23" s="280">
        <v>1763.003963437</v>
      </c>
      <c r="J23" s="113">
        <v>19309.446372282997</v>
      </c>
      <c r="K23" s="274">
        <f>I23/$I$26</f>
        <v>4.4898546470581384E-2</v>
      </c>
      <c r="L23" s="78"/>
      <c r="M23" s="78"/>
      <c r="N23" s="78"/>
      <c r="O23" s="78"/>
      <c r="P23" s="78"/>
      <c r="Q23" s="78"/>
      <c r="R23" s="78"/>
      <c r="S23" s="78"/>
      <c r="T23" s="78"/>
    </row>
    <row r="24" spans="1:20" ht="11.15" customHeight="1">
      <c r="A24" s="417"/>
      <c r="B24" s="417"/>
      <c r="C24" s="135" t="s">
        <v>7</v>
      </c>
      <c r="D24" s="280">
        <v>257319</v>
      </c>
      <c r="E24" s="113">
        <v>4154.28</v>
      </c>
      <c r="F24" s="113">
        <v>45839.023785805999</v>
      </c>
      <c r="G24" s="274">
        <f>E24/$E$26</f>
        <v>0.1011846846525382</v>
      </c>
      <c r="H24" s="274">
        <f t="shared" si="2"/>
        <v>-6.1045104293144928E-2</v>
      </c>
      <c r="I24" s="280">
        <v>4424.3658763530002</v>
      </c>
      <c r="J24" s="113">
        <v>48461.59873251</v>
      </c>
      <c r="K24" s="274">
        <f>I24/$I$26</f>
        <v>0.11267563829806913</v>
      </c>
      <c r="L24" s="78"/>
      <c r="M24" s="78"/>
      <c r="N24" s="78"/>
      <c r="O24" s="78"/>
      <c r="P24" s="78"/>
      <c r="Q24" s="78"/>
      <c r="R24" s="78"/>
      <c r="S24" s="78"/>
      <c r="T24" s="78"/>
    </row>
    <row r="25" spans="1:20" ht="11.15" customHeight="1">
      <c r="A25" s="417"/>
      <c r="B25" s="417"/>
      <c r="C25" s="135" t="s">
        <v>89</v>
      </c>
      <c r="D25" s="280">
        <v>44</v>
      </c>
      <c r="E25" s="113">
        <v>1120.2909999999999</v>
      </c>
      <c r="F25" s="113">
        <v>12361.896110000001</v>
      </c>
      <c r="G25" s="274">
        <f>E25/$E$26</f>
        <v>2.7286627659685113E-2</v>
      </c>
      <c r="H25" s="274">
        <f t="shared" si="2"/>
        <v>-4.7082473149880628E-2</v>
      </c>
      <c r="I25" s="280">
        <v>1175.6431888740001</v>
      </c>
      <c r="J25" s="113">
        <v>12874.489860000001</v>
      </c>
      <c r="K25" s="274">
        <f>I25/$I$26</f>
        <v>2.994018813524239E-2</v>
      </c>
      <c r="L25" s="78"/>
      <c r="M25" s="78"/>
      <c r="N25" s="78"/>
      <c r="O25" s="78"/>
      <c r="P25" s="78"/>
      <c r="Q25" s="78"/>
      <c r="R25" s="78"/>
      <c r="S25" s="78"/>
      <c r="T25" s="78"/>
    </row>
    <row r="26" spans="1:20" ht="11.15" customHeight="1">
      <c r="A26" s="418"/>
      <c r="B26" s="418"/>
      <c r="C26" s="285" t="s">
        <v>0</v>
      </c>
      <c r="D26" s="288">
        <v>278851</v>
      </c>
      <c r="E26" s="286">
        <v>41056.410999999993</v>
      </c>
      <c r="F26" s="286">
        <v>453021.45563270501</v>
      </c>
      <c r="G26" s="287">
        <f>SUM(G21:G25)</f>
        <v>1</v>
      </c>
      <c r="H26" s="287">
        <f t="shared" si="2"/>
        <v>4.5586519048492355E-2</v>
      </c>
      <c r="I26" s="288">
        <v>39266.392835058992</v>
      </c>
      <c r="J26" s="286">
        <v>430125.08405279298</v>
      </c>
      <c r="K26" s="287">
        <f>SUM(K21:K25)</f>
        <v>1.0000000000000002</v>
      </c>
    </row>
    <row r="27" spans="1:20" ht="11.15" customHeight="1">
      <c r="A27" s="486" t="str">
        <f>'3.1'!G5</f>
        <v>II. čtvrtletí</v>
      </c>
      <c r="B27" s="416"/>
      <c r="C27" s="145" t="s">
        <v>4</v>
      </c>
      <c r="D27" s="279">
        <f>D21</f>
        <v>182</v>
      </c>
      <c r="E27" s="275">
        <f>E9+E15+E21</f>
        <v>104881.428</v>
      </c>
      <c r="F27" s="275">
        <f>F9+F15+F21</f>
        <v>1154091.397814</v>
      </c>
      <c r="G27" s="276">
        <f>E27/$E$32</f>
        <v>0.62588771696205536</v>
      </c>
      <c r="H27" s="276">
        <f>(E27-I27)/I27</f>
        <v>0.13574762156657466</v>
      </c>
      <c r="I27" s="279">
        <f>I9+I15+I21</f>
        <v>92345.716608530987</v>
      </c>
      <c r="J27" s="275">
        <f>J9+J15+J21</f>
        <v>1012230.1391700001</v>
      </c>
      <c r="K27" s="276">
        <f>I27/$I$32</f>
        <v>0.60788669593405809</v>
      </c>
    </row>
    <row r="28" spans="1:20" ht="11.15" customHeight="1">
      <c r="A28" s="417"/>
      <c r="B28" s="417"/>
      <c r="C28" s="135" t="s">
        <v>5</v>
      </c>
      <c r="D28" s="280">
        <f>D22</f>
        <v>629</v>
      </c>
      <c r="E28" s="113">
        <f t="shared" ref="E28:F31" si="3">E10+E16+E22</f>
        <v>12171.565000000001</v>
      </c>
      <c r="F28" s="113">
        <f t="shared" si="3"/>
        <v>133902.41428000003</v>
      </c>
      <c r="G28" s="274">
        <f>E28/$E$32</f>
        <v>7.2634718796022305E-2</v>
      </c>
      <c r="H28" s="274">
        <f t="shared" ref="H28:H31" si="4">(E28-I28)/I28</f>
        <v>8.0173302082558101E-2</v>
      </c>
      <c r="I28" s="280">
        <f t="shared" ref="I28:J28" si="5">I10+I16+I22</f>
        <v>11268.159448611999</v>
      </c>
      <c r="J28" s="113">
        <f t="shared" si="5"/>
        <v>123509.50393000001</v>
      </c>
      <c r="K28" s="274">
        <f>I28/$I$32</f>
        <v>7.4175224017289168E-2</v>
      </c>
    </row>
    <row r="29" spans="1:20" ht="11.15" customHeight="1">
      <c r="A29" s="417"/>
      <c r="B29" s="417"/>
      <c r="C29" s="135" t="s">
        <v>6</v>
      </c>
      <c r="D29" s="280">
        <f>D23</f>
        <v>20677</v>
      </c>
      <c r="E29" s="113">
        <f t="shared" si="3"/>
        <v>14912.129000000001</v>
      </c>
      <c r="F29" s="113">
        <f t="shared" si="3"/>
        <v>163994.53572948303</v>
      </c>
      <c r="G29" s="274">
        <f>E29/$E$32</f>
        <v>8.8989238160007311E-2</v>
      </c>
      <c r="H29" s="274">
        <f t="shared" si="4"/>
        <v>9.0956024915211167E-2</v>
      </c>
      <c r="I29" s="280">
        <f t="shared" ref="I29:J29" si="6">I11+I17+I23</f>
        <v>13668.863510020001</v>
      </c>
      <c r="J29" s="113">
        <f t="shared" si="6"/>
        <v>149830.83106067998</v>
      </c>
      <c r="K29" s="274">
        <f>I29/$I$32</f>
        <v>8.9978404862062294E-2</v>
      </c>
    </row>
    <row r="30" spans="1:20" ht="11.15" customHeight="1">
      <c r="A30" s="417"/>
      <c r="B30" s="417"/>
      <c r="C30" s="135" t="s">
        <v>7</v>
      </c>
      <c r="D30" s="280">
        <f>D24</f>
        <v>257319</v>
      </c>
      <c r="E30" s="113">
        <f t="shared" si="3"/>
        <v>32302.498</v>
      </c>
      <c r="F30" s="113">
        <f t="shared" si="3"/>
        <v>355234.71948655799</v>
      </c>
      <c r="G30" s="274">
        <f>E30/$E$32</f>
        <v>0.19276755771661844</v>
      </c>
      <c r="H30" s="274">
        <f t="shared" si="4"/>
        <v>3.5740046397893646E-2</v>
      </c>
      <c r="I30" s="280">
        <f t="shared" ref="I30:J30" si="7">I12+I18+I24</f>
        <v>31187.843042607001</v>
      </c>
      <c r="J30" s="113">
        <f t="shared" si="7"/>
        <v>341858.94776094204</v>
      </c>
      <c r="K30" s="274">
        <f>I30/$I$32</f>
        <v>0.20530107466542688</v>
      </c>
    </row>
    <row r="31" spans="1:20" ht="11.15" customHeight="1">
      <c r="A31" s="417"/>
      <c r="B31" s="417"/>
      <c r="C31" s="135" t="s">
        <v>89</v>
      </c>
      <c r="D31" s="280">
        <f>D25</f>
        <v>44</v>
      </c>
      <c r="E31" s="113">
        <f>E13+E19+E25</f>
        <v>3304.6540000000005</v>
      </c>
      <c r="F31" s="113">
        <f t="shared" si="3"/>
        <v>36376.375039999999</v>
      </c>
      <c r="G31" s="274">
        <f>E31/$E$32</f>
        <v>1.9720768365296518E-2</v>
      </c>
      <c r="H31" s="274">
        <f t="shared" si="4"/>
        <v>-3.9939072172690618E-2</v>
      </c>
      <c r="I31" s="280">
        <f>I13+I19+I25</f>
        <v>3442.1294568029998</v>
      </c>
      <c r="J31" s="113">
        <f t="shared" ref="J31" si="8">J13+J19+J25</f>
        <v>37722.90438</v>
      </c>
      <c r="K31" s="274">
        <f>I31/$I$32</f>
        <v>2.2658600521163422E-2</v>
      </c>
    </row>
    <row r="32" spans="1:20" ht="11.15" customHeight="1">
      <c r="A32" s="418"/>
      <c r="B32" s="418"/>
      <c r="C32" s="285" t="s">
        <v>0</v>
      </c>
      <c r="D32" s="288">
        <f>SUM(D27:D31)</f>
        <v>278851</v>
      </c>
      <c r="E32" s="286">
        <f>SUM(E27:E31)</f>
        <v>167572.274</v>
      </c>
      <c r="F32" s="286">
        <f>SUM(F27:F31)</f>
        <v>1843599.4423500414</v>
      </c>
      <c r="G32" s="287">
        <f>SUM(G27:G31)</f>
        <v>1</v>
      </c>
      <c r="H32" s="287">
        <f>(E32-I32)/I32</f>
        <v>0.103082630284189</v>
      </c>
      <c r="I32" s="288">
        <f>SUM(I27:I31)</f>
        <v>151912.712066573</v>
      </c>
      <c r="J32" s="286">
        <f>SUM(J27:J31)</f>
        <v>1665152.326301622</v>
      </c>
      <c r="K32" s="287">
        <f>SUM(K27:K31)</f>
        <v>0.99999999999999989</v>
      </c>
    </row>
    <row r="33" spans="1:11" ht="10" customHeight="1">
      <c r="A33" s="324"/>
      <c r="B33" s="325"/>
      <c r="C33" s="326"/>
      <c r="D33" s="327"/>
      <c r="E33" s="327"/>
      <c r="F33" s="327"/>
      <c r="G33" s="328"/>
      <c r="H33" s="329"/>
      <c r="I33" s="327"/>
      <c r="J33" s="327"/>
      <c r="K33" s="328"/>
    </row>
    <row r="34" spans="1:11" ht="13" customHeight="1">
      <c r="A34" s="511" t="s">
        <v>44</v>
      </c>
      <c r="B34" s="511"/>
      <c r="C34" s="511"/>
      <c r="D34" s="476">
        <f>D4</f>
        <v>2026</v>
      </c>
      <c r="E34" s="320"/>
      <c r="F34" s="309"/>
      <c r="G34" s="309"/>
      <c r="H34" s="309"/>
      <c r="I34" s="476">
        <f>D34-1</f>
        <v>2025</v>
      </c>
      <c r="J34" s="477"/>
      <c r="K34" s="477"/>
    </row>
    <row r="35" spans="1:11" ht="25" customHeight="1">
      <c r="A35" s="271"/>
      <c r="B35" s="250"/>
      <c r="C35" s="131"/>
      <c r="D35" s="478"/>
      <c r="E35" s="321"/>
      <c r="F35" s="322"/>
      <c r="G35" s="322"/>
      <c r="H35" s="323"/>
      <c r="I35" s="478"/>
      <c r="J35" s="479"/>
      <c r="K35" s="479"/>
    </row>
    <row r="36" spans="1:11" ht="25" customHeight="1">
      <c r="A36" s="114"/>
      <c r="B36" s="115"/>
      <c r="C36" s="319"/>
      <c r="D36" s="330" t="s">
        <v>155</v>
      </c>
      <c r="E36" s="474" t="s">
        <v>59</v>
      </c>
      <c r="F36" s="474"/>
      <c r="G36" s="475" t="s">
        <v>32</v>
      </c>
      <c r="H36" s="475" t="s">
        <v>255</v>
      </c>
      <c r="I36" s="472" t="s">
        <v>59</v>
      </c>
      <c r="J36" s="473"/>
      <c r="K36" s="475" t="s">
        <v>32</v>
      </c>
    </row>
    <row r="37" spans="1:11" ht="25" customHeight="1">
      <c r="A37" s="114"/>
      <c r="B37" s="273"/>
      <c r="C37" s="273"/>
      <c r="D37" s="331"/>
      <c r="E37" s="474"/>
      <c r="F37" s="474"/>
      <c r="G37" s="475"/>
      <c r="H37" s="475"/>
      <c r="I37" s="472"/>
      <c r="J37" s="473"/>
      <c r="K37" s="475"/>
    </row>
    <row r="38" spans="1:11" ht="15" customHeight="1">
      <c r="A38" s="512" t="s">
        <v>154</v>
      </c>
      <c r="B38" s="512"/>
      <c r="C38" s="332" t="s">
        <v>179</v>
      </c>
      <c r="D38" s="310"/>
      <c r="E38" s="199" t="s">
        <v>246</v>
      </c>
      <c r="F38" s="199" t="s">
        <v>247</v>
      </c>
      <c r="G38" s="461"/>
      <c r="H38" s="461"/>
      <c r="I38" s="201" t="s">
        <v>246</v>
      </c>
      <c r="J38" s="199" t="s">
        <v>247</v>
      </c>
      <c r="K38" s="461"/>
    </row>
    <row r="39" spans="1:11" ht="11.15" customHeight="1">
      <c r="A39" s="416" t="str">
        <f>'3.1'!D5</f>
        <v>Duben</v>
      </c>
      <c r="B39" s="416"/>
      <c r="C39" s="145" t="s">
        <v>4</v>
      </c>
      <c r="D39" s="279">
        <v>131</v>
      </c>
      <c r="E39" s="275">
        <v>66122.387999999992</v>
      </c>
      <c r="F39" s="275">
        <v>727095.722863</v>
      </c>
      <c r="G39" s="276">
        <f>E39/$E$44</f>
        <v>0.79799409006066302</v>
      </c>
      <c r="H39" s="276">
        <f>(E39-I39)/I39</f>
        <v>-0.17130301415360083</v>
      </c>
      <c r="I39" s="279">
        <v>79790.790999999997</v>
      </c>
      <c r="J39" s="275">
        <v>873852.03552699997</v>
      </c>
      <c r="K39" s="276">
        <f>I39/$I$44</f>
        <v>0.85491382915108116</v>
      </c>
    </row>
    <row r="40" spans="1:11" ht="11.15" customHeight="1">
      <c r="A40" s="417"/>
      <c r="B40" s="417"/>
      <c r="C40" s="135" t="s">
        <v>5</v>
      </c>
      <c r="D40" s="280">
        <v>261</v>
      </c>
      <c r="E40" s="113">
        <v>2665.752</v>
      </c>
      <c r="F40" s="113">
        <v>29294.600979999999</v>
      </c>
      <c r="G40" s="274">
        <f t="shared" ref="G40" si="9">E40/$E$44</f>
        <v>3.2171468785540426E-2</v>
      </c>
      <c r="H40" s="274">
        <f>(E40-I40)/I40</f>
        <v>0.17625993085630948</v>
      </c>
      <c r="I40" s="280">
        <v>2266.2950000000001</v>
      </c>
      <c r="J40" s="113">
        <v>24826.945960000001</v>
      </c>
      <c r="K40" s="274">
        <f t="shared" ref="K40:K43" si="10">I40/$I$44</f>
        <v>2.428208709493743E-2</v>
      </c>
    </row>
    <row r="41" spans="1:11" ht="11.15" customHeight="1">
      <c r="A41" s="417"/>
      <c r="B41" s="417"/>
      <c r="C41" s="135" t="s">
        <v>6</v>
      </c>
      <c r="D41" s="280">
        <v>12236</v>
      </c>
      <c r="E41" s="113">
        <v>4636.3879999999999</v>
      </c>
      <c r="F41" s="113">
        <v>50923.159349999994</v>
      </c>
      <c r="G41" s="274">
        <f>E41/$E$44</f>
        <v>5.595397164464444E-2</v>
      </c>
      <c r="H41" s="274">
        <f t="shared" ref="H41:H43" si="11">(E41-I41)/I41</f>
        <v>0.29500846182013918</v>
      </c>
      <c r="I41" s="280">
        <v>3580.1989999999996</v>
      </c>
      <c r="J41" s="113">
        <v>39196.157090000001</v>
      </c>
      <c r="K41" s="274">
        <f t="shared" si="10"/>
        <v>3.8359835738598851E-2</v>
      </c>
    </row>
    <row r="42" spans="1:11" ht="11.15" customHeight="1">
      <c r="A42" s="417"/>
      <c r="B42" s="417"/>
      <c r="C42" s="135" t="s">
        <v>7</v>
      </c>
      <c r="D42" s="280">
        <v>194715</v>
      </c>
      <c r="E42" s="113">
        <v>9064.5</v>
      </c>
      <c r="F42" s="113">
        <v>99611.9</v>
      </c>
      <c r="G42" s="274">
        <f>E42/$E$44</f>
        <v>0.10939437682369973</v>
      </c>
      <c r="H42" s="274">
        <f t="shared" si="11"/>
        <v>0.23982711219925859</v>
      </c>
      <c r="I42" s="280">
        <v>7311.1</v>
      </c>
      <c r="J42" s="113">
        <v>80092.899999999994</v>
      </c>
      <c r="K42" s="274">
        <f t="shared" si="10"/>
        <v>7.8334359366188891E-2</v>
      </c>
    </row>
    <row r="43" spans="1:11" ht="11.15" customHeight="1">
      <c r="A43" s="417"/>
      <c r="B43" s="417"/>
      <c r="C43" s="135" t="s">
        <v>89</v>
      </c>
      <c r="D43" s="280">
        <v>20</v>
      </c>
      <c r="E43" s="113">
        <v>371.721</v>
      </c>
      <c r="F43" s="113">
        <v>4074.6637000000001</v>
      </c>
      <c r="G43" s="274">
        <f>E43/$E$44</f>
        <v>4.4860926854523126E-3</v>
      </c>
      <c r="H43" s="274">
        <f t="shared" si="11"/>
        <v>-3.092673312755485E-2</v>
      </c>
      <c r="I43" s="280">
        <v>383.584</v>
      </c>
      <c r="J43" s="113">
        <v>4186.8701799999999</v>
      </c>
      <c r="K43" s="274">
        <f t="shared" si="10"/>
        <v>4.1098886491937187E-3</v>
      </c>
    </row>
    <row r="44" spans="1:11" ht="11.15" customHeight="1">
      <c r="A44" s="418"/>
      <c r="B44" s="418"/>
      <c r="C44" s="285" t="s">
        <v>0</v>
      </c>
      <c r="D44" s="288">
        <v>207363</v>
      </c>
      <c r="E44" s="286">
        <v>82860.748999999996</v>
      </c>
      <c r="F44" s="286">
        <v>911000.04689300002</v>
      </c>
      <c r="G44" s="287">
        <f>SUM(G39:G43)</f>
        <v>0.99999999999999989</v>
      </c>
      <c r="H44" s="287">
        <f>(E44-I44)/I44</f>
        <v>-0.11219328288252443</v>
      </c>
      <c r="I44" s="288">
        <v>93331.968999999997</v>
      </c>
      <c r="J44" s="286">
        <v>1022154.908757</v>
      </c>
      <c r="K44" s="287">
        <f>SUM(K39:K43)</f>
        <v>1</v>
      </c>
    </row>
    <row r="45" spans="1:11" ht="11.15" customHeight="1">
      <c r="A45" s="416" t="str">
        <f>'3.1'!E5</f>
        <v>Květen</v>
      </c>
      <c r="B45" s="416"/>
      <c r="C45" s="145" t="s">
        <v>4</v>
      </c>
      <c r="D45" s="279">
        <v>131</v>
      </c>
      <c r="E45" s="275">
        <v>66166.728999999992</v>
      </c>
      <c r="F45" s="275">
        <v>726753.00265899999</v>
      </c>
      <c r="G45" s="276">
        <f>E45/$E$50</f>
        <v>0.8946713434000847</v>
      </c>
      <c r="H45" s="276">
        <f>(E45-I45)/I45</f>
        <v>-7.4161769243569389E-2</v>
      </c>
      <c r="I45" s="279">
        <v>71466.83600000001</v>
      </c>
      <c r="J45" s="275">
        <v>784223.18451999989</v>
      </c>
      <c r="K45" s="276">
        <f>I45/$I$50</f>
        <v>0.88033969929112454</v>
      </c>
    </row>
    <row r="46" spans="1:11" ht="11.15" customHeight="1">
      <c r="A46" s="417"/>
      <c r="B46" s="417"/>
      <c r="C46" s="135" t="s">
        <v>5</v>
      </c>
      <c r="D46" s="280">
        <v>260</v>
      </c>
      <c r="E46" s="113">
        <v>1776.5</v>
      </c>
      <c r="F46" s="113">
        <v>19526.519420000001</v>
      </c>
      <c r="G46" s="274">
        <f t="shared" ref="G46:G49" si="12">E46/$E$50</f>
        <v>2.4020888829947306E-2</v>
      </c>
      <c r="H46" s="274">
        <f>(E46-I46)/I46</f>
        <v>-1.1423305591231756E-2</v>
      </c>
      <c r="I46" s="280">
        <v>1797.028</v>
      </c>
      <c r="J46" s="113">
        <v>19723.273809999999</v>
      </c>
      <c r="K46" s="274">
        <f t="shared" ref="K46:K49" si="13">I46/$I$50</f>
        <v>2.213607286515008E-2</v>
      </c>
    </row>
    <row r="47" spans="1:11" ht="11.15" customHeight="1">
      <c r="A47" s="417"/>
      <c r="B47" s="417"/>
      <c r="C47" s="135" t="s">
        <v>6</v>
      </c>
      <c r="D47" s="280">
        <v>12235</v>
      </c>
      <c r="E47" s="113">
        <v>2002.38</v>
      </c>
      <c r="F47" s="113">
        <v>21988.538619999999</v>
      </c>
      <c r="G47" s="274">
        <f t="shared" si="12"/>
        <v>2.7075118139774777E-2</v>
      </c>
      <c r="H47" s="274">
        <f t="shared" ref="H47:H49" si="14">(E47-I47)/I47</f>
        <v>-0.2274887733213993</v>
      </c>
      <c r="I47" s="280">
        <v>2592.04</v>
      </c>
      <c r="J47" s="113">
        <v>28428.420169999998</v>
      </c>
      <c r="K47" s="274">
        <f t="shared" si="13"/>
        <v>3.1929155421831827E-2</v>
      </c>
    </row>
    <row r="48" spans="1:11" ht="11.15" customHeight="1">
      <c r="A48" s="417"/>
      <c r="B48" s="417"/>
      <c r="C48" s="135" t="s">
        <v>7</v>
      </c>
      <c r="D48" s="280">
        <v>194518</v>
      </c>
      <c r="E48" s="113">
        <v>3642.3</v>
      </c>
      <c r="F48" s="113">
        <v>40035.4</v>
      </c>
      <c r="G48" s="274">
        <f t="shared" si="12"/>
        <v>4.9249244798940099E-2</v>
      </c>
      <c r="H48" s="274">
        <f t="shared" si="14"/>
        <v>-0.26116678161385859</v>
      </c>
      <c r="I48" s="280">
        <v>4929.8</v>
      </c>
      <c r="J48" s="113">
        <v>54107.1</v>
      </c>
      <c r="K48" s="274">
        <f t="shared" si="13"/>
        <v>6.072604990607651E-2</v>
      </c>
    </row>
    <row r="49" spans="1:11" ht="11.15" customHeight="1">
      <c r="A49" s="417"/>
      <c r="B49" s="417"/>
      <c r="C49" s="135" t="s">
        <v>89</v>
      </c>
      <c r="D49" s="280">
        <v>20</v>
      </c>
      <c r="E49" s="113">
        <v>368.55500000000001</v>
      </c>
      <c r="F49" s="113">
        <v>4043.0291000000002</v>
      </c>
      <c r="G49" s="274">
        <f t="shared" si="12"/>
        <v>4.9834048312531552E-3</v>
      </c>
      <c r="H49" s="274">
        <f t="shared" si="14"/>
        <v>-6.7591430711004027E-2</v>
      </c>
      <c r="I49" s="280">
        <v>395.27199999999999</v>
      </c>
      <c r="J49" s="113">
        <v>4321.2233500000002</v>
      </c>
      <c r="K49" s="274">
        <f t="shared" si="13"/>
        <v>4.8690225158170052E-3</v>
      </c>
    </row>
    <row r="50" spans="1:11" ht="11.15" customHeight="1">
      <c r="A50" s="418"/>
      <c r="B50" s="418"/>
      <c r="C50" s="285" t="s">
        <v>0</v>
      </c>
      <c r="D50" s="288">
        <v>207164</v>
      </c>
      <c r="E50" s="286">
        <v>73956.463999999993</v>
      </c>
      <c r="F50" s="286">
        <v>812346.48979900009</v>
      </c>
      <c r="G50" s="287">
        <f>SUM(G45:G49)</f>
        <v>1.0000000000000002</v>
      </c>
      <c r="H50" s="287">
        <f t="shared" ref="H50" si="15">(E50-I50)/I50</f>
        <v>-8.8992672371911566E-2</v>
      </c>
      <c r="I50" s="288">
        <v>81180.97600000001</v>
      </c>
      <c r="J50" s="286">
        <v>890803.20184999984</v>
      </c>
      <c r="K50" s="287">
        <f>SUM(K45:K49)</f>
        <v>1</v>
      </c>
    </row>
    <row r="51" spans="1:11" ht="11.15" customHeight="1">
      <c r="A51" s="416" t="str">
        <f>'3.1'!F5</f>
        <v>Červen</v>
      </c>
      <c r="B51" s="416"/>
      <c r="C51" s="145" t="s">
        <v>4</v>
      </c>
      <c r="D51" s="279">
        <v>131</v>
      </c>
      <c r="E51" s="275">
        <v>80737.743000000002</v>
      </c>
      <c r="F51" s="275">
        <v>892569.11165700003</v>
      </c>
      <c r="G51" s="276">
        <f>E51/$E$56</f>
        <v>0.94545445368922443</v>
      </c>
      <c r="H51" s="276">
        <f>(E51-I51)/I51</f>
        <v>0.27532390760375403</v>
      </c>
      <c r="I51" s="279">
        <v>63307.637000000002</v>
      </c>
      <c r="J51" s="275">
        <v>693039.15406299999</v>
      </c>
      <c r="K51" s="276">
        <f>I51/$I$56</f>
        <v>0.93021518248069224</v>
      </c>
    </row>
    <row r="52" spans="1:11" ht="11.15" customHeight="1">
      <c r="A52" s="417"/>
      <c r="B52" s="417"/>
      <c r="C52" s="135" t="s">
        <v>5</v>
      </c>
      <c r="D52" s="280">
        <v>261</v>
      </c>
      <c r="E52" s="113">
        <v>1412.492</v>
      </c>
      <c r="F52" s="113">
        <v>15585.43111</v>
      </c>
      <c r="G52" s="274">
        <f t="shared" ref="G52:G55" si="16">E52/$E$56</f>
        <v>1.6540552195029777E-2</v>
      </c>
      <c r="H52" s="274">
        <f t="shared" ref="H52:H55" si="17">(E52-I52)/I52</f>
        <v>5.3064304011880815E-2</v>
      </c>
      <c r="I52" s="280">
        <v>1341.316</v>
      </c>
      <c r="J52" s="113">
        <v>14693.853709999999</v>
      </c>
      <c r="K52" s="274">
        <f t="shared" ref="K52:K55" si="18">I52/$I$56</f>
        <v>1.9708720256045444E-2</v>
      </c>
    </row>
    <row r="53" spans="1:11" ht="11.15" customHeight="1">
      <c r="A53" s="417"/>
      <c r="B53" s="417"/>
      <c r="C53" s="135" t="s">
        <v>6</v>
      </c>
      <c r="D53" s="280">
        <v>12232</v>
      </c>
      <c r="E53" s="113">
        <v>1023.408</v>
      </c>
      <c r="F53" s="113">
        <v>11274.44544</v>
      </c>
      <c r="G53" s="274">
        <f t="shared" si="16"/>
        <v>1.1984303939994728E-2</v>
      </c>
      <c r="H53" s="274">
        <f t="shared" si="17"/>
        <v>4.772142335026619E-2</v>
      </c>
      <c r="I53" s="280">
        <v>976.7940000000001</v>
      </c>
      <c r="J53" s="113">
        <v>10656.03723</v>
      </c>
      <c r="K53" s="274">
        <f t="shared" si="18"/>
        <v>1.4352590809163282E-2</v>
      </c>
    </row>
    <row r="54" spans="1:11" ht="11.15" customHeight="1">
      <c r="A54" s="417"/>
      <c r="B54" s="417"/>
      <c r="C54" s="135" t="s">
        <v>7</v>
      </c>
      <c r="D54" s="280">
        <v>194328</v>
      </c>
      <c r="E54" s="113">
        <v>1876.6</v>
      </c>
      <c r="F54" s="113">
        <v>20706.400000000001</v>
      </c>
      <c r="G54" s="274">
        <f t="shared" si="16"/>
        <v>2.1975345877493734E-2</v>
      </c>
      <c r="H54" s="274">
        <f t="shared" si="17"/>
        <v>-8.0954013418874662E-2</v>
      </c>
      <c r="I54" s="280">
        <v>2041.9</v>
      </c>
      <c r="J54" s="113">
        <v>22368.6</v>
      </c>
      <c r="K54" s="274">
        <f t="shared" si="18"/>
        <v>3.0002800153594824E-2</v>
      </c>
    </row>
    <row r="55" spans="1:11" ht="11.15" customHeight="1">
      <c r="A55" s="417"/>
      <c r="B55" s="417"/>
      <c r="C55" s="135" t="s">
        <v>89</v>
      </c>
      <c r="D55" s="280">
        <v>20</v>
      </c>
      <c r="E55" s="113">
        <v>345.45499999999998</v>
      </c>
      <c r="F55" s="113">
        <v>3804.0356499999998</v>
      </c>
      <c r="G55" s="274">
        <f t="shared" si="16"/>
        <v>4.0453442982572724E-3</v>
      </c>
      <c r="H55" s="274">
        <f t="shared" si="17"/>
        <v>-0.11270271797479804</v>
      </c>
      <c r="I55" s="280">
        <v>389.334</v>
      </c>
      <c r="J55" s="113">
        <v>4249.8650499999994</v>
      </c>
      <c r="K55" s="274">
        <f t="shared" si="18"/>
        <v>5.7207063005042793E-3</v>
      </c>
    </row>
    <row r="56" spans="1:11" ht="11.15" customHeight="1">
      <c r="A56" s="418"/>
      <c r="B56" s="418"/>
      <c r="C56" s="285" t="s">
        <v>0</v>
      </c>
      <c r="D56" s="288">
        <v>206972</v>
      </c>
      <c r="E56" s="286">
        <v>85395.698000000004</v>
      </c>
      <c r="F56" s="286">
        <v>943939.42385700007</v>
      </c>
      <c r="G56" s="287">
        <f>SUM(G51:G55)</f>
        <v>1</v>
      </c>
      <c r="H56" s="287">
        <f t="shared" ref="H56" si="19">(E56-I56)/I56</f>
        <v>0.25476764830341214</v>
      </c>
      <c r="I56" s="288">
        <v>68056.981</v>
      </c>
      <c r="J56" s="286">
        <v>745007.51005300006</v>
      </c>
      <c r="K56" s="287">
        <f>SUM(K51:K55)</f>
        <v>1</v>
      </c>
    </row>
    <row r="57" spans="1:11" ht="11.15" customHeight="1">
      <c r="A57" s="486" t="str">
        <f>'3.1'!G5</f>
        <v>II. čtvrtletí</v>
      </c>
      <c r="B57" s="416"/>
      <c r="C57" s="145" t="s">
        <v>4</v>
      </c>
      <c r="D57" s="279">
        <f>D51</f>
        <v>131</v>
      </c>
      <c r="E57" s="275">
        <f>E39+E45+E51</f>
        <v>213026.86</v>
      </c>
      <c r="F57" s="275">
        <f>F39+F45+F51</f>
        <v>2346417.837179</v>
      </c>
      <c r="G57" s="276">
        <f>E57/$E$62</f>
        <v>0.87950249687556903</v>
      </c>
      <c r="H57" s="276">
        <f>(E57-I57)/I57</f>
        <v>-7.1698651092007067E-3</v>
      </c>
      <c r="I57" s="279">
        <f>I39+I45+I51</f>
        <v>214565.26400000002</v>
      </c>
      <c r="J57" s="275">
        <f>J39+J45+J51</f>
        <v>2351114.3741099997</v>
      </c>
      <c r="K57" s="276">
        <f>I57/$I$62</f>
        <v>0.88455014823230815</v>
      </c>
    </row>
    <row r="58" spans="1:11" ht="11.15" customHeight="1">
      <c r="A58" s="417"/>
      <c r="B58" s="417"/>
      <c r="C58" s="135" t="s">
        <v>5</v>
      </c>
      <c r="D58" s="280">
        <f>D52</f>
        <v>261</v>
      </c>
      <c r="E58" s="113">
        <f t="shared" ref="E58:F59" si="20">E40+E46+E52</f>
        <v>5854.7440000000006</v>
      </c>
      <c r="F58" s="113">
        <f t="shared" si="20"/>
        <v>64406.551509999998</v>
      </c>
      <c r="G58" s="274">
        <f t="shared" ref="G58:G61" si="21">E58/$E$62</f>
        <v>2.4171890655325143E-2</v>
      </c>
      <c r="H58" s="274">
        <f t="shared" ref="H58:H61" si="22">(E58-I58)/I58</f>
        <v>8.3281233029625187E-2</v>
      </c>
      <c r="I58" s="280">
        <f t="shared" ref="I58:J58" si="23">I40+I46+I52</f>
        <v>5404.6390000000001</v>
      </c>
      <c r="J58" s="113">
        <f t="shared" si="23"/>
        <v>59244.073479999992</v>
      </c>
      <c r="K58" s="274">
        <f t="shared" ref="K58:K61" si="24">I58/$I$62</f>
        <v>2.2280746377438397E-2</v>
      </c>
    </row>
    <row r="59" spans="1:11" ht="11.15" customHeight="1">
      <c r="A59" s="417"/>
      <c r="B59" s="417"/>
      <c r="C59" s="135" t="s">
        <v>6</v>
      </c>
      <c r="D59" s="280">
        <f>D53</f>
        <v>12232</v>
      </c>
      <c r="E59" s="113">
        <f>E41+E47+E53</f>
        <v>7662.1760000000004</v>
      </c>
      <c r="F59" s="113">
        <f t="shared" si="20"/>
        <v>84186.14340999999</v>
      </c>
      <c r="G59" s="274">
        <f t="shared" si="21"/>
        <v>3.1634052736354758E-2</v>
      </c>
      <c r="H59" s="274">
        <f t="shared" si="22"/>
        <v>7.1777959340794895E-2</v>
      </c>
      <c r="I59" s="280">
        <f>I41+I47+I53</f>
        <v>7149.0329999999994</v>
      </c>
      <c r="J59" s="113">
        <f t="shared" ref="J59" si="25">J41+J47+J53</f>
        <v>78280.614489999993</v>
      </c>
      <c r="K59" s="274">
        <f t="shared" si="24"/>
        <v>2.9472050051249962E-2</v>
      </c>
    </row>
    <row r="60" spans="1:11" ht="11.15" customHeight="1">
      <c r="A60" s="417"/>
      <c r="B60" s="417"/>
      <c r="C60" s="135" t="s">
        <v>7</v>
      </c>
      <c r="D60" s="280">
        <f>D54</f>
        <v>194328</v>
      </c>
      <c r="E60" s="113">
        <f t="shared" ref="E60:F61" si="26">E42+E48+E54</f>
        <v>14583.4</v>
      </c>
      <c r="F60" s="113">
        <f t="shared" si="26"/>
        <v>160353.69999999998</v>
      </c>
      <c r="G60" s="274">
        <f t="shared" si="21"/>
        <v>6.0209011731831255E-2</v>
      </c>
      <c r="H60" s="274">
        <f t="shared" si="22"/>
        <v>2.1046293443862444E-2</v>
      </c>
      <c r="I60" s="280">
        <f t="shared" ref="I60:J60" si="27">I42+I48+I54</f>
        <v>14282.800000000001</v>
      </c>
      <c r="J60" s="113">
        <f t="shared" si="27"/>
        <v>156568.6</v>
      </c>
      <c r="K60" s="274">
        <f t="shared" si="24"/>
        <v>5.8881165672615164E-2</v>
      </c>
    </row>
    <row r="61" spans="1:11" ht="11.15" customHeight="1">
      <c r="A61" s="417"/>
      <c r="B61" s="417"/>
      <c r="C61" s="135" t="s">
        <v>89</v>
      </c>
      <c r="D61" s="280">
        <f>D55</f>
        <v>20</v>
      </c>
      <c r="E61" s="113">
        <f>E43+E49+E55</f>
        <v>1085.731</v>
      </c>
      <c r="F61" s="113">
        <f t="shared" si="26"/>
        <v>11921.728450000001</v>
      </c>
      <c r="G61" s="274">
        <f t="shared" si="21"/>
        <v>4.4825480009197368E-3</v>
      </c>
      <c r="H61" s="274">
        <f t="shared" si="22"/>
        <v>-7.0586976433628143E-2</v>
      </c>
      <c r="I61" s="280">
        <f>I43+I49+I55</f>
        <v>1168.19</v>
      </c>
      <c r="J61" s="113">
        <f t="shared" ref="J61" si="28">J43+J49+J55</f>
        <v>12757.958579999999</v>
      </c>
      <c r="K61" s="274">
        <f t="shared" si="24"/>
        <v>4.8158896663884048E-3</v>
      </c>
    </row>
    <row r="62" spans="1:11" ht="11.15" customHeight="1">
      <c r="A62" s="418"/>
      <c r="B62" s="418"/>
      <c r="C62" s="285" t="s">
        <v>0</v>
      </c>
      <c r="D62" s="288">
        <f>SUM(D57:D61)</f>
        <v>206972</v>
      </c>
      <c r="E62" s="286">
        <f>SUM(E57:E61)</f>
        <v>242212.91099999999</v>
      </c>
      <c r="F62" s="286">
        <f>SUM(F57:F61)</f>
        <v>2667285.9605490002</v>
      </c>
      <c r="G62" s="287">
        <f>SUM(G57:G61)</f>
        <v>0.99999999999999989</v>
      </c>
      <c r="H62" s="287">
        <f>(E62-I62)/I62</f>
        <v>-1.4718024030728936E-3</v>
      </c>
      <c r="I62" s="288">
        <f>SUM(I57:I61)</f>
        <v>242569.92600000001</v>
      </c>
      <c r="J62" s="286">
        <f>SUM(J57:J61)</f>
        <v>2657965.6206599995</v>
      </c>
      <c r="K62" s="287">
        <f>SUM(K57:K61)</f>
        <v>1</v>
      </c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15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1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1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ht="1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1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1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ht="1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1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1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1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1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1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1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1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ht="1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ht="1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1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ht="15" customHeight="1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ht="1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1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ht="15" customHeight="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15" customHeight="1"/>
    <row r="105" spans="1:11" ht="15" customHeight="1"/>
    <row r="106" spans="1:11" ht="15" customHeight="1"/>
    <row r="107" spans="1:11" ht="15" customHeight="1"/>
    <row r="108" spans="1:11" ht="15" customHeight="1"/>
    <row r="109" spans="1:11" ht="15" customHeight="1"/>
    <row r="110" spans="1:11" ht="15" customHeight="1"/>
    <row r="111" spans="1:11" ht="15" customHeight="1"/>
    <row r="112" spans="1:11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8">
    <mergeCell ref="I34:K35"/>
    <mergeCell ref="A51:B56"/>
    <mergeCell ref="I36:J37"/>
    <mergeCell ref="K36:K38"/>
    <mergeCell ref="A57:B62"/>
    <mergeCell ref="A39:B44"/>
    <mergeCell ref="A45:B50"/>
    <mergeCell ref="A27:B32"/>
    <mergeCell ref="H36:H38"/>
    <mergeCell ref="A38:B38"/>
    <mergeCell ref="E36:F37"/>
    <mergeCell ref="G36:G38"/>
    <mergeCell ref="A34:C34"/>
    <mergeCell ref="D34:D35"/>
    <mergeCell ref="A1:K1"/>
    <mergeCell ref="A3:C3"/>
    <mergeCell ref="A9:B14"/>
    <mergeCell ref="A15:B20"/>
    <mergeCell ref="A21:B26"/>
    <mergeCell ref="H6:H8"/>
    <mergeCell ref="A8:B8"/>
    <mergeCell ref="E6:F7"/>
    <mergeCell ref="I6:J7"/>
    <mergeCell ref="G6:G8"/>
    <mergeCell ref="K6:K8"/>
    <mergeCell ref="A4:C4"/>
    <mergeCell ref="D4:D5"/>
    <mergeCell ref="I4:K5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2 H62" formula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29"/>
  <dimension ref="A1:T120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9.453125" style="67" customWidth="1"/>
    <col min="2" max="2" width="3.81640625" style="67" customWidth="1"/>
    <col min="3" max="11" width="9.54296875" style="67" customWidth="1"/>
    <col min="12" max="13" width="9.1796875" style="67"/>
    <col min="14" max="14" width="11.1796875" style="67" customWidth="1"/>
    <col min="15" max="16384" width="9.1796875" style="67"/>
  </cols>
  <sheetData>
    <row r="1" spans="1:16" s="91" customFormat="1" ht="18">
      <c r="A1" s="490" t="s">
        <v>292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6" s="91" customFormat="1" ht="3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 spans="1:16" ht="3" customHeight="1">
      <c r="A3" s="510"/>
      <c r="B3" s="510"/>
      <c r="C3" s="510"/>
      <c r="D3" s="267"/>
      <c r="E3" s="267"/>
      <c r="F3" s="268"/>
      <c r="G3" s="269"/>
      <c r="H3" s="269"/>
      <c r="I3" s="269"/>
    </row>
    <row r="4" spans="1:16" ht="13" customHeight="1">
      <c r="A4" s="482" t="s">
        <v>45</v>
      </c>
      <c r="B4" s="482"/>
      <c r="C4" s="482"/>
      <c r="D4" s="476">
        <f>'3.1'!A4</f>
        <v>2026</v>
      </c>
      <c r="E4" s="320"/>
      <c r="F4" s="309"/>
      <c r="G4" s="309"/>
      <c r="H4" s="309"/>
      <c r="I4" s="476">
        <f>D4-1</f>
        <v>2025</v>
      </c>
      <c r="J4" s="477"/>
      <c r="K4" s="477"/>
    </row>
    <row r="5" spans="1:16" ht="25" customHeight="1">
      <c r="A5" s="131"/>
      <c r="B5" s="131"/>
      <c r="C5" s="131"/>
      <c r="D5" s="478"/>
      <c r="E5" s="321"/>
      <c r="F5" s="322"/>
      <c r="G5" s="322"/>
      <c r="H5" s="323"/>
      <c r="I5" s="478"/>
      <c r="J5" s="479"/>
      <c r="K5" s="479"/>
    </row>
    <row r="6" spans="1:16" ht="25" customHeight="1">
      <c r="A6" s="271"/>
      <c r="B6" s="250"/>
      <c r="C6" s="272"/>
      <c r="D6" s="330" t="s">
        <v>155</v>
      </c>
      <c r="E6" s="474" t="s">
        <v>59</v>
      </c>
      <c r="F6" s="474"/>
      <c r="G6" s="475" t="s">
        <v>32</v>
      </c>
      <c r="H6" s="475" t="s">
        <v>255</v>
      </c>
      <c r="I6" s="472" t="s">
        <v>59</v>
      </c>
      <c r="J6" s="473"/>
      <c r="K6" s="475" t="s">
        <v>32</v>
      </c>
    </row>
    <row r="7" spans="1:16" ht="25" customHeight="1">
      <c r="A7" s="271"/>
      <c r="B7" s="273"/>
      <c r="D7" s="331"/>
      <c r="E7" s="474"/>
      <c r="F7" s="474"/>
      <c r="G7" s="475"/>
      <c r="H7" s="475"/>
      <c r="I7" s="472"/>
      <c r="J7" s="473"/>
      <c r="K7" s="475"/>
    </row>
    <row r="8" spans="1:16" ht="15" customHeight="1">
      <c r="A8" s="483" t="s">
        <v>154</v>
      </c>
      <c r="B8" s="483"/>
      <c r="C8" s="290" t="s">
        <v>179</v>
      </c>
      <c r="D8" s="310"/>
      <c r="E8" s="199" t="s">
        <v>246</v>
      </c>
      <c r="F8" s="199" t="s">
        <v>247</v>
      </c>
      <c r="G8" s="461"/>
      <c r="H8" s="461"/>
      <c r="I8" s="201" t="s">
        <v>246</v>
      </c>
      <c r="J8" s="199" t="s">
        <v>247</v>
      </c>
      <c r="K8" s="461"/>
    </row>
    <row r="9" spans="1:16" ht="11.15" customHeight="1">
      <c r="A9" s="416" t="str">
        <f>'3.1'!D5</f>
        <v>Duben</v>
      </c>
      <c r="B9" s="416"/>
      <c r="C9" s="145" t="s">
        <v>4</v>
      </c>
      <c r="D9" s="279">
        <v>78</v>
      </c>
      <c r="E9" s="275">
        <v>7851.9119959999998</v>
      </c>
      <c r="F9" s="275">
        <v>86315.870890000006</v>
      </c>
      <c r="G9" s="276">
        <f>E9/$E$14</f>
        <v>0.36427292638153758</v>
      </c>
      <c r="H9" s="276">
        <f>(E9-I9)/I9</f>
        <v>-4.4009996159745671E-2</v>
      </c>
      <c r="I9" s="279">
        <v>8213.3829480000004</v>
      </c>
      <c r="J9" s="275">
        <v>90001.063136000012</v>
      </c>
      <c r="K9" s="276">
        <f>I9/$I$14</f>
        <v>0.42302570040051574</v>
      </c>
    </row>
    <row r="10" spans="1:16" ht="11.15" customHeight="1">
      <c r="A10" s="417"/>
      <c r="B10" s="417"/>
      <c r="C10" s="135" t="s">
        <v>5</v>
      </c>
      <c r="D10" s="280">
        <v>281</v>
      </c>
      <c r="E10" s="113">
        <v>2862.0347889999998</v>
      </c>
      <c r="F10" s="113">
        <v>31466.553115999999</v>
      </c>
      <c r="G10" s="274">
        <f>E10/$E$14</f>
        <v>0.13277807857830154</v>
      </c>
      <c r="H10" s="274">
        <f>(E10-I10)/I10</f>
        <v>0.23971945531325833</v>
      </c>
      <c r="I10" s="280">
        <v>2308.6148859999998</v>
      </c>
      <c r="J10" s="113">
        <v>25303.338183</v>
      </c>
      <c r="K10" s="274">
        <f>I10/$I$14</f>
        <v>0.11890392001544436</v>
      </c>
      <c r="L10" s="68"/>
      <c r="N10" s="68"/>
      <c r="O10" s="68"/>
      <c r="P10" s="68"/>
    </row>
    <row r="11" spans="1:16" ht="11.15" customHeight="1">
      <c r="A11" s="417"/>
      <c r="B11" s="417"/>
      <c r="C11" s="135" t="s">
        <v>6</v>
      </c>
      <c r="D11" s="280">
        <v>10780</v>
      </c>
      <c r="E11" s="113">
        <v>4166.5857489999999</v>
      </c>
      <c r="F11" s="113">
        <v>45806.033620000002</v>
      </c>
      <c r="G11" s="274">
        <f>E11/$E$14</f>
        <v>0.19329997388929482</v>
      </c>
      <c r="H11" s="274">
        <f t="shared" ref="H11:H13" si="0">(E11-I11)/I11</f>
        <v>0.25441437865751282</v>
      </c>
      <c r="I11" s="280">
        <v>3321.5385759999999</v>
      </c>
      <c r="J11" s="113">
        <v>36400.204859999998</v>
      </c>
      <c r="K11" s="274">
        <f>I11/$I$14</f>
        <v>0.17107398880772745</v>
      </c>
      <c r="L11" s="68"/>
      <c r="N11" s="68"/>
      <c r="O11" s="68"/>
      <c r="P11" s="68"/>
    </row>
    <row r="12" spans="1:16" ht="11.15" customHeight="1">
      <c r="A12" s="417"/>
      <c r="B12" s="417"/>
      <c r="C12" s="135" t="s">
        <v>7</v>
      </c>
      <c r="D12" s="280">
        <v>107122</v>
      </c>
      <c r="E12" s="113">
        <v>6540.2803590000003</v>
      </c>
      <c r="F12" s="113">
        <v>71892.43944799999</v>
      </c>
      <c r="G12" s="274">
        <f>E12/$E$14</f>
        <v>0.30342253796811702</v>
      </c>
      <c r="H12" s="274">
        <f t="shared" si="0"/>
        <v>0.20440832837334202</v>
      </c>
      <c r="I12" s="280">
        <v>5430.2848999999997</v>
      </c>
      <c r="J12" s="113">
        <v>59502.774772999997</v>
      </c>
      <c r="K12" s="274">
        <f>I12/$I$14</f>
        <v>0.27968379019222667</v>
      </c>
      <c r="L12" s="68"/>
      <c r="N12" s="68"/>
      <c r="O12" s="68"/>
      <c r="P12" s="68"/>
    </row>
    <row r="13" spans="1:16" ht="11.15" customHeight="1">
      <c r="A13" s="417"/>
      <c r="B13" s="417"/>
      <c r="C13" s="135" t="s">
        <v>89</v>
      </c>
      <c r="D13" s="280">
        <v>15</v>
      </c>
      <c r="E13" s="113">
        <v>134.21199999999999</v>
      </c>
      <c r="F13" s="113">
        <v>1476.168107</v>
      </c>
      <c r="G13" s="274">
        <f>E13/$E$14</f>
        <v>6.2264831827489727E-3</v>
      </c>
      <c r="H13" s="274">
        <f t="shared" si="0"/>
        <v>-5.471193125792366E-2</v>
      </c>
      <c r="I13" s="280">
        <v>141.97999999999999</v>
      </c>
      <c r="J13" s="113">
        <v>1556.678649</v>
      </c>
      <c r="K13" s="274">
        <f>I13/$I$14</f>
        <v>7.3126005840858082E-3</v>
      </c>
      <c r="L13" s="68"/>
      <c r="N13" s="68"/>
      <c r="O13" s="68"/>
      <c r="P13" s="68"/>
    </row>
    <row r="14" spans="1:16" ht="11.15" customHeight="1">
      <c r="A14" s="418"/>
      <c r="B14" s="418"/>
      <c r="C14" s="285" t="s">
        <v>0</v>
      </c>
      <c r="D14" s="288">
        <v>118276</v>
      </c>
      <c r="E14" s="286">
        <v>21555.024893000002</v>
      </c>
      <c r="F14" s="286">
        <v>236957.06518099998</v>
      </c>
      <c r="G14" s="287">
        <f>SUM(G9:G13)</f>
        <v>1</v>
      </c>
      <c r="H14" s="287">
        <f>(E14-I14)/I14</f>
        <v>0.11017951558343397</v>
      </c>
      <c r="I14" s="288">
        <v>19415.801309999999</v>
      </c>
      <c r="J14" s="286">
        <v>212764.05960099999</v>
      </c>
      <c r="K14" s="287">
        <f>SUM(K9:K13)</f>
        <v>1</v>
      </c>
      <c r="L14" s="68"/>
    </row>
    <row r="15" spans="1:16" ht="11.15" customHeight="1">
      <c r="A15" s="416" t="str">
        <f>'3.1'!E5</f>
        <v>Květen</v>
      </c>
      <c r="B15" s="416"/>
      <c r="C15" s="145" t="s">
        <v>4</v>
      </c>
      <c r="D15" s="279">
        <v>78</v>
      </c>
      <c r="E15" s="275">
        <v>6479.2275140000002</v>
      </c>
      <c r="F15" s="275">
        <v>71213.837318999998</v>
      </c>
      <c r="G15" s="276">
        <f>E15/$E$20</f>
        <v>0.50637385492867804</v>
      </c>
      <c r="H15" s="276">
        <f>(E15-I15)/I15</f>
        <v>-0.11633042300315299</v>
      </c>
      <c r="I15" s="279">
        <v>7332.1835249999995</v>
      </c>
      <c r="J15" s="275">
        <v>80504.847134999989</v>
      </c>
      <c r="K15" s="276">
        <f>I15/$I$20</f>
        <v>0.47426418249819008</v>
      </c>
      <c r="L15" s="68"/>
      <c r="M15" s="68"/>
    </row>
    <row r="16" spans="1:16" ht="11.15" customHeight="1">
      <c r="A16" s="417"/>
      <c r="B16" s="417"/>
      <c r="C16" s="135" t="s">
        <v>5</v>
      </c>
      <c r="D16" s="280">
        <v>280</v>
      </c>
      <c r="E16" s="113">
        <v>1795.4857460000001</v>
      </c>
      <c r="F16" s="113">
        <v>19733.057349000002</v>
      </c>
      <c r="G16" s="274">
        <f>E16/$E$20</f>
        <v>0.14032336983181809</v>
      </c>
      <c r="H16" s="274">
        <f>(E16-I16)/I16</f>
        <v>-6.6772448403286805E-2</v>
      </c>
      <c r="I16" s="280">
        <v>1923.9527840000001</v>
      </c>
      <c r="J16" s="113">
        <v>21129.581242</v>
      </c>
      <c r="K16" s="274">
        <f>I16/$I$20</f>
        <v>0.12444613410967191</v>
      </c>
      <c r="L16" s="86"/>
      <c r="M16" s="68"/>
    </row>
    <row r="17" spans="1:20" ht="11.15" customHeight="1">
      <c r="A17" s="417"/>
      <c r="B17" s="417"/>
      <c r="C17" s="135" t="s">
        <v>6</v>
      </c>
      <c r="D17" s="280">
        <v>10780</v>
      </c>
      <c r="E17" s="113">
        <v>1752.9841269999999</v>
      </c>
      <c r="F17" s="113">
        <v>19267.019827</v>
      </c>
      <c r="G17" s="274">
        <f>E17/$E$20</f>
        <v>0.13700172252012283</v>
      </c>
      <c r="H17" s="274">
        <f t="shared" ref="H17:H20" si="1">(E17-I17)/I17</f>
        <v>-0.26496953270287033</v>
      </c>
      <c r="I17" s="280">
        <v>2384.9135579999997</v>
      </c>
      <c r="J17" s="113">
        <v>26188.655332999999</v>
      </c>
      <c r="K17" s="274">
        <f>I17/$I$20</f>
        <v>0.15426224330817193</v>
      </c>
      <c r="L17" s="68"/>
      <c r="M17" s="68"/>
      <c r="N17" s="68"/>
      <c r="O17" s="68"/>
    </row>
    <row r="18" spans="1:20" ht="11.15" customHeight="1">
      <c r="A18" s="417"/>
      <c r="B18" s="417"/>
      <c r="C18" s="135" t="s">
        <v>7</v>
      </c>
      <c r="D18" s="280">
        <v>107022</v>
      </c>
      <c r="E18" s="113">
        <v>2612.2293119999999</v>
      </c>
      <c r="F18" s="113">
        <v>28711.921575999997</v>
      </c>
      <c r="G18" s="274">
        <f>E18/$E$20</f>
        <v>0.20415468106606272</v>
      </c>
      <c r="H18" s="274">
        <f t="shared" si="1"/>
        <v>-0.28835761889639705</v>
      </c>
      <c r="I18" s="280">
        <v>3670.7050920000001</v>
      </c>
      <c r="J18" s="113">
        <v>40302.082346999996</v>
      </c>
      <c r="K18" s="274">
        <f>I18/$I$20</f>
        <v>0.23743049307393377</v>
      </c>
      <c r="L18" s="68"/>
      <c r="M18" s="68"/>
      <c r="N18" s="68"/>
      <c r="O18" s="68"/>
    </row>
    <row r="19" spans="1:20" ht="11.15" customHeight="1">
      <c r="A19" s="417"/>
      <c r="B19" s="417"/>
      <c r="C19" s="135" t="s">
        <v>89</v>
      </c>
      <c r="D19" s="280">
        <v>15</v>
      </c>
      <c r="E19" s="113">
        <v>155.417</v>
      </c>
      <c r="F19" s="113">
        <v>1708.1594810000001</v>
      </c>
      <c r="G19" s="274">
        <f>E19/$E$20</f>
        <v>1.2146371653318416E-2</v>
      </c>
      <c r="H19" s="274">
        <f t="shared" si="1"/>
        <v>4.7496124553481144E-2</v>
      </c>
      <c r="I19" s="280">
        <v>148.37</v>
      </c>
      <c r="J19" s="113">
        <v>1630.2815540000001</v>
      </c>
      <c r="K19" s="274">
        <f>I19/$I$20</f>
        <v>9.5969470100322491E-3</v>
      </c>
      <c r="L19" s="68"/>
      <c r="M19" s="68"/>
      <c r="N19" s="68"/>
      <c r="O19" s="68"/>
    </row>
    <row r="20" spans="1:20" ht="11.15" customHeight="1">
      <c r="A20" s="418"/>
      <c r="B20" s="418"/>
      <c r="C20" s="285" t="s">
        <v>0</v>
      </c>
      <c r="D20" s="288">
        <v>118175</v>
      </c>
      <c r="E20" s="286">
        <v>12795.343698999999</v>
      </c>
      <c r="F20" s="286">
        <v>140633.99555200001</v>
      </c>
      <c r="G20" s="287">
        <f>SUM(G15:G19)</f>
        <v>1</v>
      </c>
      <c r="H20" s="287">
        <f t="shared" si="1"/>
        <v>-0.1723647944028239</v>
      </c>
      <c r="I20" s="288">
        <v>15460.124959000001</v>
      </c>
      <c r="J20" s="286">
        <v>169755.44761099998</v>
      </c>
      <c r="K20" s="287">
        <f>SUM(K15:K19)</f>
        <v>0.99999999999999989</v>
      </c>
      <c r="L20" s="68"/>
      <c r="M20" s="68"/>
      <c r="N20" s="68"/>
      <c r="O20" s="68"/>
    </row>
    <row r="21" spans="1:20" ht="11.15" customHeight="1">
      <c r="A21" s="416" t="str">
        <f>'3.1'!F5</f>
        <v>Červen</v>
      </c>
      <c r="B21" s="416"/>
      <c r="C21" s="145" t="s">
        <v>4</v>
      </c>
      <c r="D21" s="279">
        <v>78</v>
      </c>
      <c r="E21" s="275">
        <v>5800.081741</v>
      </c>
      <c r="F21" s="275">
        <v>64009.757557999998</v>
      </c>
      <c r="G21" s="276">
        <f>E21/$E$26</f>
        <v>0.59870018991545959</v>
      </c>
      <c r="H21" s="276">
        <f>(E21-I21)/I21</f>
        <v>-3.5930211258798278E-2</v>
      </c>
      <c r="I21" s="279">
        <v>6016.2467580000002</v>
      </c>
      <c r="J21" s="275">
        <v>65913.686485999991</v>
      </c>
      <c r="K21" s="276">
        <f>I21/$I$26</f>
        <v>0.61062390497236951</v>
      </c>
      <c r="L21" s="78"/>
      <c r="M21" s="78"/>
      <c r="N21" s="78"/>
      <c r="O21" s="78"/>
      <c r="P21" s="78"/>
      <c r="Q21" s="78"/>
      <c r="R21" s="78"/>
      <c r="S21" s="78"/>
      <c r="T21" s="78"/>
    </row>
    <row r="22" spans="1:20" ht="11.15" customHeight="1">
      <c r="A22" s="417"/>
      <c r="B22" s="417"/>
      <c r="C22" s="135" t="s">
        <v>5</v>
      </c>
      <c r="D22" s="280">
        <v>280</v>
      </c>
      <c r="E22" s="113">
        <v>1526.415389</v>
      </c>
      <c r="F22" s="113">
        <v>16847.423437999998</v>
      </c>
      <c r="G22" s="274">
        <f>E22/$E$26</f>
        <v>0.1575607420882002</v>
      </c>
      <c r="H22" s="274">
        <f t="shared" ref="H22:H26" si="2">(E22-I22)/I22</f>
        <v>0.11464788941078133</v>
      </c>
      <c r="I22" s="280">
        <v>1369.414865</v>
      </c>
      <c r="J22" s="113">
        <v>15004.364743</v>
      </c>
      <c r="K22" s="274">
        <f>I22/$I$26</f>
        <v>0.13898988622459527</v>
      </c>
      <c r="L22" s="78"/>
      <c r="M22" s="78"/>
      <c r="N22" s="78"/>
      <c r="O22" s="78"/>
      <c r="P22" s="78"/>
      <c r="Q22" s="78"/>
      <c r="R22" s="78"/>
      <c r="S22" s="78"/>
      <c r="T22" s="78"/>
    </row>
    <row r="23" spans="1:20" ht="11.15" customHeight="1">
      <c r="A23" s="417"/>
      <c r="B23" s="417"/>
      <c r="C23" s="135" t="s">
        <v>6</v>
      </c>
      <c r="D23" s="280">
        <v>10779</v>
      </c>
      <c r="E23" s="113">
        <v>879.28941899999995</v>
      </c>
      <c r="F23" s="113">
        <v>9703.7412160000003</v>
      </c>
      <c r="G23" s="274">
        <f>E23/$E$26</f>
        <v>9.0762641916696765E-2</v>
      </c>
      <c r="H23" s="274">
        <f t="shared" si="2"/>
        <v>7.2680773342095426E-2</v>
      </c>
      <c r="I23" s="280">
        <v>819.71210899999994</v>
      </c>
      <c r="J23" s="113">
        <v>8981.1094000000012</v>
      </c>
      <c r="K23" s="274">
        <f>I23/$I$26</f>
        <v>8.3197353613386565E-2</v>
      </c>
      <c r="L23" s="78"/>
      <c r="M23" s="78"/>
      <c r="N23" s="78"/>
      <c r="O23" s="78"/>
      <c r="P23" s="78"/>
      <c r="Q23" s="78"/>
      <c r="R23" s="78"/>
      <c r="S23" s="78"/>
      <c r="T23" s="78"/>
    </row>
    <row r="24" spans="1:20" ht="11.15" customHeight="1">
      <c r="A24" s="417"/>
      <c r="B24" s="417"/>
      <c r="C24" s="135" t="s">
        <v>7</v>
      </c>
      <c r="D24" s="280">
        <v>106920</v>
      </c>
      <c r="E24" s="113">
        <v>1337.968498</v>
      </c>
      <c r="F24" s="113">
        <v>14764.834938</v>
      </c>
      <c r="G24" s="274">
        <f>E24/$E$26</f>
        <v>0.13810874219082878</v>
      </c>
      <c r="H24" s="274">
        <f t="shared" si="2"/>
        <v>-0.10440438203217836</v>
      </c>
      <c r="I24" s="280">
        <v>1493.9426579999999</v>
      </c>
      <c r="J24" s="113">
        <v>16367.444036999999</v>
      </c>
      <c r="K24" s="274">
        <f>I24/$I$26</f>
        <v>0.15162893683170983</v>
      </c>
      <c r="L24" s="78"/>
      <c r="M24" s="78"/>
      <c r="N24" s="78"/>
      <c r="O24" s="78"/>
      <c r="P24" s="78"/>
      <c r="Q24" s="78"/>
      <c r="R24" s="78"/>
      <c r="S24" s="78"/>
      <c r="T24" s="78"/>
    </row>
    <row r="25" spans="1:20" ht="11.15" customHeight="1">
      <c r="A25" s="417"/>
      <c r="B25" s="417"/>
      <c r="C25" s="135" t="s">
        <v>89</v>
      </c>
      <c r="D25" s="280">
        <v>15</v>
      </c>
      <c r="E25" s="113">
        <v>144.035</v>
      </c>
      <c r="F25" s="113">
        <v>1590.1140479999999</v>
      </c>
      <c r="G25" s="274">
        <f>E25/$E$26</f>
        <v>1.4867683888814565E-2</v>
      </c>
      <c r="H25" s="274">
        <f t="shared" si="2"/>
        <v>-6.0473823594640874E-2</v>
      </c>
      <c r="I25" s="280">
        <v>153.30600000000001</v>
      </c>
      <c r="J25" s="113">
        <v>1680.0921470000001</v>
      </c>
      <c r="K25" s="274">
        <f>I25/$I$26</f>
        <v>1.5559918357938815E-2</v>
      </c>
      <c r="L25" s="78"/>
      <c r="M25" s="78"/>
      <c r="N25" s="78"/>
      <c r="O25" s="78"/>
      <c r="P25" s="78"/>
      <c r="Q25" s="78"/>
      <c r="R25" s="78"/>
      <c r="S25" s="78"/>
      <c r="T25" s="78"/>
    </row>
    <row r="26" spans="1:20" ht="11.15" customHeight="1">
      <c r="A26" s="418"/>
      <c r="B26" s="418"/>
      <c r="C26" s="285" t="s">
        <v>0</v>
      </c>
      <c r="D26" s="288">
        <v>118072</v>
      </c>
      <c r="E26" s="286">
        <v>9687.7900470000004</v>
      </c>
      <c r="F26" s="286">
        <v>106915.87119799999</v>
      </c>
      <c r="G26" s="287">
        <f>SUM(G21:G25)</f>
        <v>0.99999999999999989</v>
      </c>
      <c r="H26" s="287">
        <f t="shared" si="2"/>
        <v>-1.6729794005634274E-2</v>
      </c>
      <c r="I26" s="288">
        <v>9852.6223900000005</v>
      </c>
      <c r="J26" s="286">
        <v>107946.69681299999</v>
      </c>
      <c r="K26" s="287">
        <f>SUM(K21:K25)</f>
        <v>1</v>
      </c>
    </row>
    <row r="27" spans="1:20" ht="11.15" customHeight="1">
      <c r="A27" s="486" t="str">
        <f>'3.1'!G5</f>
        <v>II. čtvrtletí</v>
      </c>
      <c r="B27" s="416"/>
      <c r="C27" s="145" t="s">
        <v>4</v>
      </c>
      <c r="D27" s="279">
        <f>D21</f>
        <v>78</v>
      </c>
      <c r="E27" s="275">
        <f>E9+E15+E21</f>
        <v>20131.221251000003</v>
      </c>
      <c r="F27" s="275">
        <f>F9+F15+F21</f>
        <v>221539.46576699999</v>
      </c>
      <c r="G27" s="276">
        <f>E27/$E$32</f>
        <v>0.45713131232448673</v>
      </c>
      <c r="H27" s="276">
        <f>(E27-I27)/I27</f>
        <v>-6.6348407931815151E-2</v>
      </c>
      <c r="I27" s="279">
        <f>I9+I15+I21</f>
        <v>21561.813231</v>
      </c>
      <c r="J27" s="275">
        <f>J9+J15+J21</f>
        <v>236419.59675699999</v>
      </c>
      <c r="K27" s="276">
        <f>I27/$I$32</f>
        <v>0.48205930837108579</v>
      </c>
    </row>
    <row r="28" spans="1:20" ht="11.15" customHeight="1">
      <c r="A28" s="417"/>
      <c r="B28" s="417"/>
      <c r="C28" s="135" t="s">
        <v>5</v>
      </c>
      <c r="D28" s="280">
        <f>D22</f>
        <v>280</v>
      </c>
      <c r="E28" s="113">
        <f t="shared" ref="E28:F31" si="3">E10+E16+E22</f>
        <v>6183.9359239999994</v>
      </c>
      <c r="F28" s="113">
        <f t="shared" si="3"/>
        <v>68047.033903000003</v>
      </c>
      <c r="G28" s="274">
        <f>E28/$E$32</f>
        <v>0.14042221825604517</v>
      </c>
      <c r="H28" s="274">
        <f t="shared" ref="H28:H31" si="4">(E28-I28)/I28</f>
        <v>0.10388347078272341</v>
      </c>
      <c r="I28" s="280">
        <f t="shared" ref="I28:J28" si="5">I10+I16+I22</f>
        <v>5601.9825350000001</v>
      </c>
      <c r="J28" s="113">
        <f t="shared" si="5"/>
        <v>61437.284167999998</v>
      </c>
      <c r="K28" s="274">
        <f>I28/$I$32</f>
        <v>0.12524400417523504</v>
      </c>
    </row>
    <row r="29" spans="1:20" ht="11.15" customHeight="1">
      <c r="A29" s="417"/>
      <c r="B29" s="417"/>
      <c r="C29" s="135" t="s">
        <v>6</v>
      </c>
      <c r="D29" s="280">
        <f>D23</f>
        <v>10779</v>
      </c>
      <c r="E29" s="113">
        <f t="shared" si="3"/>
        <v>6798.8592949999993</v>
      </c>
      <c r="F29" s="113">
        <f t="shared" si="3"/>
        <v>74776.794662999993</v>
      </c>
      <c r="G29" s="274">
        <f>E29/$E$32</f>
        <v>0.15438563975240688</v>
      </c>
      <c r="H29" s="274">
        <f t="shared" si="4"/>
        <v>4.1784889537908015E-2</v>
      </c>
      <c r="I29" s="280">
        <f t="shared" ref="I29:J29" si="6">I11+I17+I23</f>
        <v>6526.1642429999993</v>
      </c>
      <c r="J29" s="113">
        <f t="shared" si="6"/>
        <v>71569.969593000002</v>
      </c>
      <c r="K29" s="274">
        <f>I29/$I$32</f>
        <v>0.14590601391415467</v>
      </c>
    </row>
    <row r="30" spans="1:20" ht="11.15" customHeight="1">
      <c r="A30" s="417"/>
      <c r="B30" s="417"/>
      <c r="C30" s="135" t="s">
        <v>7</v>
      </c>
      <c r="D30" s="280">
        <f>D24</f>
        <v>106920</v>
      </c>
      <c r="E30" s="113">
        <f t="shared" si="3"/>
        <v>10490.478169</v>
      </c>
      <c r="F30" s="113">
        <f t="shared" si="3"/>
        <v>115369.19596199998</v>
      </c>
      <c r="G30" s="274">
        <f>E30/$E$32</f>
        <v>0.2382133697958406</v>
      </c>
      <c r="H30" s="274">
        <f t="shared" si="4"/>
        <v>-9.8589093909906885E-3</v>
      </c>
      <c r="I30" s="280">
        <f t="shared" ref="I30:J30" si="7">I12+I18+I24</f>
        <v>10594.932649999999</v>
      </c>
      <c r="J30" s="113">
        <f t="shared" si="7"/>
        <v>116172.30115699999</v>
      </c>
      <c r="K30" s="274">
        <f>I30/$I$32</f>
        <v>0.23687181828262049</v>
      </c>
    </row>
    <row r="31" spans="1:20" ht="11.15" customHeight="1">
      <c r="A31" s="417"/>
      <c r="B31" s="417"/>
      <c r="C31" s="135" t="s">
        <v>89</v>
      </c>
      <c r="D31" s="280">
        <f>D25</f>
        <v>15</v>
      </c>
      <c r="E31" s="113">
        <f>E13+E19+E25</f>
        <v>433.66399999999999</v>
      </c>
      <c r="F31" s="113">
        <f t="shared" si="3"/>
        <v>4774.4416359999996</v>
      </c>
      <c r="G31" s="274">
        <f>E31/$E$32</f>
        <v>9.8474598712206159E-3</v>
      </c>
      <c r="H31" s="274">
        <f t="shared" si="4"/>
        <v>-2.2521953946300903E-2</v>
      </c>
      <c r="I31" s="280">
        <f>I13+I19+I25</f>
        <v>443.65600000000006</v>
      </c>
      <c r="J31" s="113">
        <f t="shared" ref="J31" si="8">J13+J19+J25</f>
        <v>4867.0523499999999</v>
      </c>
      <c r="K31" s="274">
        <f>I31/$I$32</f>
        <v>9.9188552569038097E-3</v>
      </c>
    </row>
    <row r="32" spans="1:20" ht="11.15" customHeight="1">
      <c r="A32" s="418"/>
      <c r="B32" s="418"/>
      <c r="C32" s="285" t="s">
        <v>0</v>
      </c>
      <c r="D32" s="288">
        <f>SUM(D27:D31)</f>
        <v>118072</v>
      </c>
      <c r="E32" s="286">
        <f>SUM(E27:E31)</f>
        <v>44038.158639000001</v>
      </c>
      <c r="F32" s="286">
        <f>SUM(F27:F31)</f>
        <v>484506.93193099997</v>
      </c>
      <c r="G32" s="287">
        <f>SUM(G27:G31)</f>
        <v>1</v>
      </c>
      <c r="H32" s="287">
        <f>(E32-I32)/I32</f>
        <v>-1.5435108911388523E-2</v>
      </c>
      <c r="I32" s="288">
        <f>SUM(I27:I31)</f>
        <v>44728.548659000007</v>
      </c>
      <c r="J32" s="286">
        <f>SUM(J27:J31)</f>
        <v>490466.20402500004</v>
      </c>
      <c r="K32" s="287">
        <f>SUM(K27:K31)</f>
        <v>0.99999999999999989</v>
      </c>
    </row>
    <row r="33" spans="1:11" ht="10" customHeight="1">
      <c r="A33" s="324"/>
      <c r="B33" s="325"/>
      <c r="C33" s="326"/>
      <c r="D33" s="327"/>
      <c r="E33" s="327"/>
      <c r="F33" s="327"/>
      <c r="G33" s="328"/>
      <c r="H33" s="329"/>
      <c r="I33" s="327"/>
      <c r="J33" s="327"/>
      <c r="K33" s="328"/>
    </row>
    <row r="34" spans="1:11" ht="13" customHeight="1">
      <c r="A34" s="511" t="s">
        <v>46</v>
      </c>
      <c r="B34" s="511"/>
      <c r="C34" s="511"/>
      <c r="D34" s="476">
        <f>D4</f>
        <v>2026</v>
      </c>
      <c r="E34" s="320"/>
      <c r="F34" s="309"/>
      <c r="G34" s="309"/>
      <c r="H34" s="309"/>
      <c r="I34" s="476">
        <f>D34-1</f>
        <v>2025</v>
      </c>
      <c r="J34" s="477"/>
      <c r="K34" s="477"/>
    </row>
    <row r="35" spans="1:11" ht="25" customHeight="1">
      <c r="A35" s="271"/>
      <c r="B35" s="250"/>
      <c r="C35" s="131"/>
      <c r="D35" s="478"/>
      <c r="E35" s="321"/>
      <c r="F35" s="322"/>
      <c r="G35" s="322"/>
      <c r="H35" s="323"/>
      <c r="I35" s="478"/>
      <c r="J35" s="479"/>
      <c r="K35" s="479"/>
    </row>
    <row r="36" spans="1:11" ht="25" customHeight="1">
      <c r="A36" s="114"/>
      <c r="B36" s="115"/>
      <c r="C36" s="319"/>
      <c r="D36" s="330" t="s">
        <v>155</v>
      </c>
      <c r="E36" s="474" t="s">
        <v>59</v>
      </c>
      <c r="F36" s="474"/>
      <c r="G36" s="475" t="s">
        <v>32</v>
      </c>
      <c r="H36" s="475" t="s">
        <v>255</v>
      </c>
      <c r="I36" s="472" t="s">
        <v>59</v>
      </c>
      <c r="J36" s="473"/>
      <c r="K36" s="475" t="s">
        <v>32</v>
      </c>
    </row>
    <row r="37" spans="1:11" ht="25" customHeight="1">
      <c r="A37" s="114"/>
      <c r="B37" s="273"/>
      <c r="C37" s="273"/>
      <c r="D37" s="331"/>
      <c r="E37" s="474"/>
      <c r="F37" s="474"/>
      <c r="G37" s="475"/>
      <c r="H37" s="475"/>
      <c r="I37" s="472"/>
      <c r="J37" s="473"/>
      <c r="K37" s="475"/>
    </row>
    <row r="38" spans="1:11" ht="15" customHeight="1">
      <c r="A38" s="512" t="s">
        <v>154</v>
      </c>
      <c r="B38" s="512"/>
      <c r="C38" s="332" t="s">
        <v>179</v>
      </c>
      <c r="D38" s="310"/>
      <c r="E38" s="199" t="s">
        <v>246</v>
      </c>
      <c r="F38" s="199" t="s">
        <v>247</v>
      </c>
      <c r="G38" s="461"/>
      <c r="H38" s="461"/>
      <c r="I38" s="201" t="s">
        <v>246</v>
      </c>
      <c r="J38" s="199" t="s">
        <v>247</v>
      </c>
      <c r="K38" s="461"/>
    </row>
    <row r="39" spans="1:11" ht="11.15" customHeight="1">
      <c r="A39" s="416" t="str">
        <f>'3.1'!D5</f>
        <v>Duben</v>
      </c>
      <c r="B39" s="416"/>
      <c r="C39" s="145" t="s">
        <v>4</v>
      </c>
      <c r="D39" s="279">
        <v>70</v>
      </c>
      <c r="E39" s="275">
        <v>10494.700999999999</v>
      </c>
      <c r="F39" s="275">
        <v>115328.60606999999</v>
      </c>
      <c r="G39" s="276">
        <f>E39/$E$44</f>
        <v>0.3971609843969377</v>
      </c>
      <c r="H39" s="276">
        <f>(E39-I39)/I39</f>
        <v>-4.4638196589657272E-2</v>
      </c>
      <c r="I39" s="279">
        <v>10985.054</v>
      </c>
      <c r="J39" s="275">
        <v>120341.12643999999</v>
      </c>
      <c r="K39" s="276">
        <f>I39/$I$44</f>
        <v>0.4502864849133249</v>
      </c>
    </row>
    <row r="40" spans="1:11" ht="11.15" customHeight="1">
      <c r="A40" s="417"/>
      <c r="B40" s="417"/>
      <c r="C40" s="135" t="s">
        <v>5</v>
      </c>
      <c r="D40" s="280">
        <v>257</v>
      </c>
      <c r="E40" s="113">
        <v>2133.1320000000001</v>
      </c>
      <c r="F40" s="113">
        <v>23441.252359999999</v>
      </c>
      <c r="G40" s="274">
        <f t="shared" ref="G40" si="9">E40/$E$44</f>
        <v>8.0726149793939689E-2</v>
      </c>
      <c r="H40" s="274">
        <f>(E40-I40)/I40</f>
        <v>0.15857102122286046</v>
      </c>
      <c r="I40" s="280">
        <v>1841.175</v>
      </c>
      <c r="J40" s="113">
        <v>20169.881710000001</v>
      </c>
      <c r="K40" s="274">
        <f t="shared" ref="K40:K43" si="10">I40/$I$44</f>
        <v>7.54712920719635E-2</v>
      </c>
    </row>
    <row r="41" spans="1:11" ht="11.15" customHeight="1">
      <c r="A41" s="417"/>
      <c r="B41" s="417"/>
      <c r="C41" s="135" t="s">
        <v>6</v>
      </c>
      <c r="D41" s="280">
        <v>10708</v>
      </c>
      <c r="E41" s="113">
        <v>4579.8649999999998</v>
      </c>
      <c r="F41" s="113">
        <v>50328.617169999998</v>
      </c>
      <c r="G41" s="274">
        <f>E41/$E$44</f>
        <v>0.17332020148121238</v>
      </c>
      <c r="H41" s="274">
        <f t="shared" ref="H41:H43" si="11">(E41-I41)/I41</f>
        <v>0.23767791806708996</v>
      </c>
      <c r="I41" s="280">
        <v>3700.3690000000001</v>
      </c>
      <c r="J41" s="113">
        <v>40538.095609999997</v>
      </c>
      <c r="K41" s="274">
        <f t="shared" si="10"/>
        <v>0.15168119791602619</v>
      </c>
    </row>
    <row r="42" spans="1:11" ht="11.15" customHeight="1">
      <c r="A42" s="417"/>
      <c r="B42" s="417"/>
      <c r="C42" s="135" t="s">
        <v>7</v>
      </c>
      <c r="D42" s="280">
        <v>139376</v>
      </c>
      <c r="E42" s="113">
        <v>9008.2999999999993</v>
      </c>
      <c r="F42" s="113">
        <v>98994.7</v>
      </c>
      <c r="G42" s="274">
        <f>E42/$E$44</f>
        <v>0.3409096929719993</v>
      </c>
      <c r="H42" s="274">
        <f t="shared" si="11"/>
        <v>0.17411761639122045</v>
      </c>
      <c r="I42" s="280">
        <v>7672.4</v>
      </c>
      <c r="J42" s="113">
        <v>84051.199999999997</v>
      </c>
      <c r="K42" s="274">
        <f t="shared" si="10"/>
        <v>0.31449804678693372</v>
      </c>
    </row>
    <row r="43" spans="1:11" ht="11.15" customHeight="1">
      <c r="A43" s="417"/>
      <c r="B43" s="417"/>
      <c r="C43" s="135" t="s">
        <v>89</v>
      </c>
      <c r="D43" s="280">
        <v>11</v>
      </c>
      <c r="E43" s="113">
        <v>208.30199999999999</v>
      </c>
      <c r="F43" s="113">
        <v>2289.0906199999999</v>
      </c>
      <c r="G43" s="274">
        <f>E43/$E$44</f>
        <v>7.8829713559110375E-3</v>
      </c>
      <c r="H43" s="274">
        <f t="shared" si="11"/>
        <v>5.8972455796077287E-2</v>
      </c>
      <c r="I43" s="280">
        <v>196.702</v>
      </c>
      <c r="J43" s="113">
        <v>2154.8715999999999</v>
      </c>
      <c r="K43" s="274">
        <f t="shared" si="10"/>
        <v>8.0629783117516611E-3</v>
      </c>
    </row>
    <row r="44" spans="1:11" ht="11.15" customHeight="1">
      <c r="A44" s="418"/>
      <c r="B44" s="418"/>
      <c r="C44" s="285" t="s">
        <v>0</v>
      </c>
      <c r="D44" s="288">
        <v>150422</v>
      </c>
      <c r="E44" s="286">
        <v>26424.299999999996</v>
      </c>
      <c r="F44" s="286">
        <v>290382.26621999999</v>
      </c>
      <c r="G44" s="287">
        <f>SUM(G39:G43)</f>
        <v>1</v>
      </c>
      <c r="H44" s="287">
        <f>(E44-I44)/I44</f>
        <v>8.3153998450546399E-2</v>
      </c>
      <c r="I44" s="288">
        <v>24395.7</v>
      </c>
      <c r="J44" s="286">
        <v>267255.17535999999</v>
      </c>
      <c r="K44" s="287">
        <f>SUM(K39:K43)</f>
        <v>0.99999999999999989</v>
      </c>
    </row>
    <row r="45" spans="1:11" ht="11.15" customHeight="1">
      <c r="A45" s="416" t="str">
        <f>'3.1'!E5</f>
        <v>Květen</v>
      </c>
      <c r="B45" s="416"/>
      <c r="C45" s="145" t="s">
        <v>4</v>
      </c>
      <c r="D45" s="279">
        <v>70</v>
      </c>
      <c r="E45" s="275">
        <v>8992.2720000000008</v>
      </c>
      <c r="F45" s="275">
        <v>98840.68</v>
      </c>
      <c r="G45" s="276">
        <f>E45/$E$50</f>
        <v>0.55959674408184601</v>
      </c>
      <c r="H45" s="276">
        <f>(E45-I45)/I45</f>
        <v>-0.11029733395085581</v>
      </c>
      <c r="I45" s="279">
        <v>10107.053</v>
      </c>
      <c r="J45" s="275">
        <v>110930.94332999999</v>
      </c>
      <c r="K45" s="276">
        <f>I45/$I$50</f>
        <v>0.51466814339545786</v>
      </c>
    </row>
    <row r="46" spans="1:11" ht="11.15" customHeight="1">
      <c r="A46" s="417"/>
      <c r="B46" s="417"/>
      <c r="C46" s="135" t="s">
        <v>5</v>
      </c>
      <c r="D46" s="280">
        <v>257</v>
      </c>
      <c r="E46" s="113">
        <v>1289.9680000000001</v>
      </c>
      <c r="F46" s="113">
        <v>14178.48432</v>
      </c>
      <c r="G46" s="274">
        <f t="shared" ref="G46:G49" si="12">E46/$E$50</f>
        <v>8.0275807134144811E-2</v>
      </c>
      <c r="H46" s="274">
        <f>(E46-I46)/I46</f>
        <v>-0.12822564512902573</v>
      </c>
      <c r="I46" s="280">
        <v>1479.704</v>
      </c>
      <c r="J46" s="113">
        <v>16240.639950000001</v>
      </c>
      <c r="K46" s="274">
        <f t="shared" ref="K46:K49" si="13">I46/$I$50</f>
        <v>7.5349017211528674E-2</v>
      </c>
    </row>
    <row r="47" spans="1:11" ht="11.15" customHeight="1">
      <c r="A47" s="417"/>
      <c r="B47" s="417"/>
      <c r="C47" s="135" t="s">
        <v>6</v>
      </c>
      <c r="D47" s="280">
        <v>10707</v>
      </c>
      <c r="E47" s="113">
        <v>1959.066</v>
      </c>
      <c r="F47" s="113">
        <v>21533.724549999999</v>
      </c>
      <c r="G47" s="274">
        <f t="shared" si="12"/>
        <v>0.1219143454559032</v>
      </c>
      <c r="H47" s="274">
        <f t="shared" ref="H47:H49" si="14">(E47-I47)/I47</f>
        <v>-0.26717534979134466</v>
      </c>
      <c r="I47" s="280">
        <v>2673.308</v>
      </c>
      <c r="J47" s="113">
        <v>29341.105479999998</v>
      </c>
      <c r="K47" s="274">
        <f t="shared" si="13"/>
        <v>0.13612934107342908</v>
      </c>
    </row>
    <row r="48" spans="1:11" ht="11.15" customHeight="1">
      <c r="A48" s="417"/>
      <c r="B48" s="417"/>
      <c r="C48" s="135" t="s">
        <v>7</v>
      </c>
      <c r="D48" s="280">
        <v>139235</v>
      </c>
      <c r="E48" s="113">
        <v>3619.8</v>
      </c>
      <c r="F48" s="113">
        <v>39787.4</v>
      </c>
      <c r="G48" s="274">
        <f t="shared" si="12"/>
        <v>0.22526323650212826</v>
      </c>
      <c r="H48" s="274">
        <f t="shared" si="14"/>
        <v>-0.30030540843545822</v>
      </c>
      <c r="I48" s="280">
        <v>5173.3999999999996</v>
      </c>
      <c r="J48" s="113">
        <v>56781.1</v>
      </c>
      <c r="K48" s="274">
        <f t="shared" si="13"/>
        <v>0.26343823199918526</v>
      </c>
    </row>
    <row r="49" spans="1:11" ht="11.15" customHeight="1">
      <c r="A49" s="417"/>
      <c r="B49" s="417"/>
      <c r="C49" s="135" t="s">
        <v>89</v>
      </c>
      <c r="D49" s="280">
        <v>11</v>
      </c>
      <c r="E49" s="113">
        <v>208.09399999999999</v>
      </c>
      <c r="F49" s="113">
        <v>2287.3096399999999</v>
      </c>
      <c r="G49" s="274">
        <f t="shared" si="12"/>
        <v>1.2949866825977645E-2</v>
      </c>
      <c r="H49" s="274">
        <f t="shared" si="14"/>
        <v>1.7400444911628805E-2</v>
      </c>
      <c r="I49" s="280">
        <v>204.535</v>
      </c>
      <c r="J49" s="113">
        <v>2244.8955299999998</v>
      </c>
      <c r="K49" s="274">
        <f t="shared" si="13"/>
        <v>1.0415266320399227E-2</v>
      </c>
    </row>
    <row r="50" spans="1:11" ht="11.15" customHeight="1">
      <c r="A50" s="418"/>
      <c r="B50" s="418"/>
      <c r="C50" s="285" t="s">
        <v>0</v>
      </c>
      <c r="D50" s="288">
        <v>150280</v>
      </c>
      <c r="E50" s="286">
        <v>16069.200000000003</v>
      </c>
      <c r="F50" s="286">
        <v>176627.59850999998</v>
      </c>
      <c r="G50" s="287">
        <f>SUM(G45:G49)</f>
        <v>0.99999999999999989</v>
      </c>
      <c r="H50" s="287">
        <f t="shared" ref="H50" si="15">(E50-I50)/I50</f>
        <v>-0.18172930033608281</v>
      </c>
      <c r="I50" s="288">
        <v>19637.999999999996</v>
      </c>
      <c r="J50" s="286">
        <v>215538.68429</v>
      </c>
      <c r="K50" s="287">
        <f>SUM(K45:K49)</f>
        <v>1</v>
      </c>
    </row>
    <row r="51" spans="1:11" ht="11.15" customHeight="1">
      <c r="A51" s="416" t="str">
        <f>'3.1'!F5</f>
        <v>Červen</v>
      </c>
      <c r="B51" s="416"/>
      <c r="C51" s="145" t="s">
        <v>4</v>
      </c>
      <c r="D51" s="279">
        <v>70</v>
      </c>
      <c r="E51" s="275">
        <v>8969.68</v>
      </c>
      <c r="F51" s="275">
        <v>98971.811470000001</v>
      </c>
      <c r="G51" s="276">
        <f>E51/$E$56</f>
        <v>0.68793802968132833</v>
      </c>
      <c r="H51" s="276">
        <f>(E51-I51)/I51</f>
        <v>-8.1754789275168438E-2</v>
      </c>
      <c r="I51" s="279">
        <v>9768.2839999999997</v>
      </c>
      <c r="J51" s="275">
        <v>107010.79323</v>
      </c>
      <c r="K51" s="276">
        <f>I51/$I$56</f>
        <v>0.69747550909662115</v>
      </c>
    </row>
    <row r="52" spans="1:11" ht="11.15" customHeight="1">
      <c r="A52" s="417"/>
      <c r="B52" s="417"/>
      <c r="C52" s="135" t="s">
        <v>5</v>
      </c>
      <c r="D52" s="280">
        <v>257</v>
      </c>
      <c r="E52" s="113">
        <v>1000.574</v>
      </c>
      <c r="F52" s="113">
        <v>11039.954369999999</v>
      </c>
      <c r="G52" s="274">
        <f t="shared" ref="G52:G55" si="16">E52/$E$56</f>
        <v>7.6739962418989907E-2</v>
      </c>
      <c r="H52" s="274">
        <f t="shared" ref="H52:H55" si="17">(E52-I52)/I52</f>
        <v>3.2399788273094643E-2</v>
      </c>
      <c r="I52" s="280">
        <v>969.173</v>
      </c>
      <c r="J52" s="113">
        <v>10617.40206</v>
      </c>
      <c r="K52" s="274">
        <f t="shared" ref="K52:K55" si="18">I52/$I$56</f>
        <v>6.9200939650986767E-2</v>
      </c>
    </row>
    <row r="53" spans="1:11" ht="11.15" customHeight="1">
      <c r="A53" s="417"/>
      <c r="B53" s="417"/>
      <c r="C53" s="135" t="s">
        <v>6</v>
      </c>
      <c r="D53" s="280">
        <v>10705</v>
      </c>
      <c r="E53" s="113">
        <v>988.75300000000004</v>
      </c>
      <c r="F53" s="113">
        <v>10909.47322</v>
      </c>
      <c r="G53" s="274">
        <f t="shared" si="16"/>
        <v>7.5833339724661566E-2</v>
      </c>
      <c r="H53" s="274">
        <f t="shared" si="17"/>
        <v>7.2323456238490527E-2</v>
      </c>
      <c r="I53" s="280">
        <v>922.06600000000003</v>
      </c>
      <c r="J53" s="113">
        <v>10101.246160000001</v>
      </c>
      <c r="K53" s="274">
        <f t="shared" si="18"/>
        <v>6.5837403250221346E-2</v>
      </c>
    </row>
    <row r="54" spans="1:11" ht="10.5" customHeight="1">
      <c r="A54" s="417"/>
      <c r="B54" s="417"/>
      <c r="C54" s="135" t="s">
        <v>7</v>
      </c>
      <c r="D54" s="280">
        <v>139099</v>
      </c>
      <c r="E54" s="113">
        <v>1865</v>
      </c>
      <c r="F54" s="113">
        <v>20578.099999999999</v>
      </c>
      <c r="G54" s="274">
        <f t="shared" si="16"/>
        <v>0.14303792614181077</v>
      </c>
      <c r="H54" s="274">
        <f t="shared" si="17"/>
        <v>-0.12964345715885764</v>
      </c>
      <c r="I54" s="280">
        <v>2142.8000000000002</v>
      </c>
      <c r="J54" s="113">
        <v>23474.1</v>
      </c>
      <c r="K54" s="274">
        <f t="shared" si="18"/>
        <v>0.15300031416902293</v>
      </c>
    </row>
    <row r="55" spans="1:11" ht="11.15" customHeight="1">
      <c r="A55" s="417"/>
      <c r="B55" s="417"/>
      <c r="C55" s="135" t="s">
        <v>89</v>
      </c>
      <c r="D55" s="280">
        <v>11</v>
      </c>
      <c r="E55" s="113">
        <v>214.49299999999999</v>
      </c>
      <c r="F55" s="113">
        <v>2366.7219799999998</v>
      </c>
      <c r="G55" s="274">
        <f t="shared" si="16"/>
        <v>1.6450742033209339E-2</v>
      </c>
      <c r="H55" s="274">
        <f t="shared" si="17"/>
        <v>5.7256367158425969E-2</v>
      </c>
      <c r="I55" s="280">
        <v>202.87700000000001</v>
      </c>
      <c r="J55" s="113">
        <v>2222.5009399999999</v>
      </c>
      <c r="K55" s="274">
        <f t="shared" si="18"/>
        <v>1.4485833833147688E-2</v>
      </c>
    </row>
    <row r="56" spans="1:11" ht="11.15" customHeight="1">
      <c r="A56" s="418"/>
      <c r="B56" s="418"/>
      <c r="C56" s="285" t="s">
        <v>0</v>
      </c>
      <c r="D56" s="288">
        <v>150142</v>
      </c>
      <c r="E56" s="286">
        <v>13038.500000000002</v>
      </c>
      <c r="F56" s="286">
        <v>143866.06104</v>
      </c>
      <c r="G56" s="287">
        <f>SUM(G51:G55)</f>
        <v>0.99999999999999989</v>
      </c>
      <c r="H56" s="287">
        <f>(E56-I56)/I56</f>
        <v>-6.9024362379687468E-2</v>
      </c>
      <c r="I56" s="288">
        <v>14005.2</v>
      </c>
      <c r="J56" s="286">
        <v>153426.04238999999</v>
      </c>
      <c r="K56" s="287">
        <f>SUM(K51:K55)</f>
        <v>0.99999999999999989</v>
      </c>
    </row>
    <row r="57" spans="1:11" ht="11.15" customHeight="1">
      <c r="A57" s="486" t="str">
        <f>'3.1'!G5</f>
        <v>II. čtvrtletí</v>
      </c>
      <c r="B57" s="416"/>
      <c r="C57" s="145" t="s">
        <v>4</v>
      </c>
      <c r="D57" s="279">
        <f>D51</f>
        <v>70</v>
      </c>
      <c r="E57" s="275">
        <f>E39+E45+E51</f>
        <v>28456.652999999998</v>
      </c>
      <c r="F57" s="275">
        <f>F39+F45+F51</f>
        <v>313141.09753999999</v>
      </c>
      <c r="G57" s="276">
        <f>E57/$E$62</f>
        <v>0.51243702729957497</v>
      </c>
      <c r="H57" s="276">
        <f>(E57-I57)/I57</f>
        <v>-7.789071758682517E-2</v>
      </c>
      <c r="I57" s="279">
        <f>I39+I45+I51</f>
        <v>30860.391</v>
      </c>
      <c r="J57" s="275">
        <f>J39+J45+J51</f>
        <v>338282.86300000001</v>
      </c>
      <c r="K57" s="276">
        <f>I57/$I$62</f>
        <v>0.53171908840450111</v>
      </c>
    </row>
    <row r="58" spans="1:11" ht="11.15" customHeight="1">
      <c r="A58" s="417"/>
      <c r="B58" s="417"/>
      <c r="C58" s="135" t="s">
        <v>5</v>
      </c>
      <c r="D58" s="280">
        <f>D52</f>
        <v>257</v>
      </c>
      <c r="E58" s="113">
        <f t="shared" ref="E58:F59" si="19">E40+E46+E52</f>
        <v>4423.674</v>
      </c>
      <c r="F58" s="113">
        <f t="shared" si="19"/>
        <v>48659.691050000001</v>
      </c>
      <c r="G58" s="274">
        <f t="shared" ref="G58:G61" si="20">E58/$E$62</f>
        <v>7.9659907800907578E-2</v>
      </c>
      <c r="H58" s="274">
        <f t="shared" ref="H58:H61" si="21">(E58-I58)/I58</f>
        <v>3.114694180863083E-2</v>
      </c>
      <c r="I58" s="280">
        <f t="shared" ref="I58:J58" si="22">I40+I46+I52</f>
        <v>4290.0519999999997</v>
      </c>
      <c r="J58" s="113">
        <f t="shared" si="22"/>
        <v>47027.923719999999</v>
      </c>
      <c r="K58" s="274">
        <f t="shared" ref="K58:K61" si="23">I58/$I$62</f>
        <v>7.3916838534155538E-2</v>
      </c>
    </row>
    <row r="59" spans="1:11" ht="11.15" customHeight="1">
      <c r="A59" s="417"/>
      <c r="B59" s="417"/>
      <c r="C59" s="135" t="s">
        <v>6</v>
      </c>
      <c r="D59" s="280">
        <f>D53</f>
        <v>10705</v>
      </c>
      <c r="E59" s="113">
        <f>E41+E47+E53</f>
        <v>7527.6839999999993</v>
      </c>
      <c r="F59" s="113">
        <f t="shared" si="19"/>
        <v>82771.814939999997</v>
      </c>
      <c r="G59" s="274">
        <f t="shared" si="20"/>
        <v>0.13555578765396528</v>
      </c>
      <c r="H59" s="274">
        <f t="shared" si="21"/>
        <v>3.1791278832053134E-2</v>
      </c>
      <c r="I59" s="280">
        <f>I41+I47+I53</f>
        <v>7295.7429999999995</v>
      </c>
      <c r="J59" s="113">
        <f t="shared" ref="J59" si="24">J41+J47+J53</f>
        <v>79980.447249999983</v>
      </c>
      <c r="K59" s="274">
        <f t="shared" si="23"/>
        <v>0.12570436379738414</v>
      </c>
    </row>
    <row r="60" spans="1:11" ht="11.15" customHeight="1">
      <c r="A60" s="417"/>
      <c r="B60" s="417"/>
      <c r="C60" s="135" t="s">
        <v>7</v>
      </c>
      <c r="D60" s="280">
        <f>D54</f>
        <v>139099</v>
      </c>
      <c r="E60" s="113">
        <f t="shared" ref="E60:F61" si="25">E42+E48+E54</f>
        <v>14493.099999999999</v>
      </c>
      <c r="F60" s="113">
        <f t="shared" si="25"/>
        <v>159360.20000000001</v>
      </c>
      <c r="G60" s="274">
        <f t="shared" si="20"/>
        <v>0.26098645825830147</v>
      </c>
      <c r="H60" s="274">
        <f t="shared" si="21"/>
        <v>-3.3058457761231876E-2</v>
      </c>
      <c r="I60" s="280">
        <f t="shared" ref="I60:J60" si="26">I42+I48+I54</f>
        <v>14988.599999999999</v>
      </c>
      <c r="J60" s="113">
        <f t="shared" si="26"/>
        <v>164306.4</v>
      </c>
      <c r="K60" s="274">
        <f t="shared" si="23"/>
        <v>0.2582509317027028</v>
      </c>
    </row>
    <row r="61" spans="1:11" ht="11.15" customHeight="1">
      <c r="A61" s="417"/>
      <c r="B61" s="417"/>
      <c r="C61" s="135" t="s">
        <v>89</v>
      </c>
      <c r="D61" s="280">
        <f>D55</f>
        <v>11</v>
      </c>
      <c r="E61" s="113">
        <f>E43+E49+E55</f>
        <v>630.8889999999999</v>
      </c>
      <c r="F61" s="113">
        <f t="shared" si="25"/>
        <v>6943.1222400000006</v>
      </c>
      <c r="G61" s="274">
        <f t="shared" si="20"/>
        <v>1.1360818987250592E-2</v>
      </c>
      <c r="H61" s="274">
        <f t="shared" si="21"/>
        <v>4.43211049570112E-2</v>
      </c>
      <c r="I61" s="280">
        <f>I43+I49+I55</f>
        <v>604.11400000000003</v>
      </c>
      <c r="J61" s="113">
        <f t="shared" ref="J61" si="27">J43+J49+J55</f>
        <v>6622.2680700000001</v>
      </c>
      <c r="K61" s="274">
        <f t="shared" si="23"/>
        <v>1.0408777561256331E-2</v>
      </c>
    </row>
    <row r="62" spans="1:11" ht="11.15" customHeight="1">
      <c r="A62" s="418"/>
      <c r="B62" s="418"/>
      <c r="C62" s="285" t="s">
        <v>0</v>
      </c>
      <c r="D62" s="288">
        <f>SUM(D57:D61)</f>
        <v>150142</v>
      </c>
      <c r="E62" s="286">
        <f>SUM(E57:E61)</f>
        <v>55532</v>
      </c>
      <c r="F62" s="286">
        <f>SUM(F57:F61)</f>
        <v>610875.92577000009</v>
      </c>
      <c r="G62" s="287">
        <f>SUM(G57:G61)</f>
        <v>0.99999999999999989</v>
      </c>
      <c r="H62" s="287">
        <f>(E62-I62)/I62</f>
        <v>-4.3193444396775291E-2</v>
      </c>
      <c r="I62" s="288">
        <f>SUM(I57:I61)</f>
        <v>58038.9</v>
      </c>
      <c r="J62" s="286">
        <f>SUM(J57:J61)</f>
        <v>636219.90203999996</v>
      </c>
      <c r="K62" s="287">
        <f>SUM(K57:K61)</f>
        <v>0.99999999999999989</v>
      </c>
    </row>
    <row r="63" spans="1:11" ht="15" customHeight="1">
      <c r="A63" s="83"/>
      <c r="B63" s="83"/>
      <c r="C63" s="83"/>
      <c r="D63" s="83"/>
      <c r="E63" s="83"/>
      <c r="F63" s="83"/>
      <c r="G63" s="83"/>
      <c r="H63" s="83"/>
      <c r="I63" s="83"/>
      <c r="J63" s="83"/>
      <c r="K63" s="83"/>
    </row>
    <row r="64" spans="1:11" ht="15" customHeigh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</row>
    <row r="65" spans="1:11" ht="15" customHeight="1">
      <c r="A65" s="83"/>
      <c r="B65" s="83"/>
      <c r="C65" s="83"/>
      <c r="D65" s="83"/>
      <c r="E65" s="83"/>
      <c r="F65" s="83"/>
      <c r="G65" s="83"/>
      <c r="H65" s="83"/>
      <c r="I65" s="83"/>
      <c r="J65" s="83"/>
      <c r="K65" s="83"/>
    </row>
    <row r="66" spans="1:11" ht="1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</row>
    <row r="67" spans="1:11" ht="15" customHeight="1">
      <c r="A67" s="83"/>
      <c r="B67" s="83"/>
      <c r="C67" s="83"/>
      <c r="D67" s="83"/>
      <c r="E67" s="83"/>
      <c r="F67" s="83"/>
      <c r="G67" s="83"/>
      <c r="H67" s="83"/>
      <c r="I67" s="83"/>
      <c r="J67" s="83"/>
      <c r="K67" s="83"/>
    </row>
    <row r="68" spans="1:11" ht="15" customHeight="1">
      <c r="A68" s="83"/>
      <c r="B68" s="83"/>
      <c r="C68" s="83"/>
      <c r="D68" s="83"/>
      <c r="E68" s="83"/>
      <c r="F68" s="83"/>
      <c r="G68" s="83"/>
      <c r="H68" s="83"/>
      <c r="I68" s="83"/>
      <c r="J68" s="83"/>
      <c r="K68" s="83"/>
    </row>
    <row r="69" spans="1:11" ht="1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</row>
    <row r="70" spans="1:11" ht="15" customHeight="1">
      <c r="A70" s="83"/>
      <c r="B70" s="83"/>
      <c r="C70" s="83"/>
      <c r="D70" s="83"/>
      <c r="E70" s="83"/>
      <c r="F70" s="83"/>
      <c r="G70" s="83"/>
      <c r="H70" s="83"/>
      <c r="I70" s="83"/>
      <c r="J70" s="83"/>
      <c r="K70" s="83"/>
    </row>
    <row r="71" spans="1:11" ht="15" customHeight="1">
      <c r="A71" s="83"/>
      <c r="B71" s="83"/>
      <c r="C71" s="83"/>
      <c r="D71" s="83"/>
      <c r="E71" s="83"/>
      <c r="F71" s="83"/>
      <c r="G71" s="83"/>
      <c r="H71" s="83"/>
      <c r="I71" s="83"/>
      <c r="J71" s="83"/>
      <c r="K71" s="83"/>
    </row>
    <row r="72" spans="1:11" ht="1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</row>
    <row r="73" spans="1:11" ht="15" customHeight="1">
      <c r="A73" s="83"/>
      <c r="B73" s="83"/>
      <c r="C73" s="83"/>
      <c r="D73" s="83"/>
      <c r="E73" s="83"/>
      <c r="F73" s="83"/>
      <c r="G73" s="83"/>
      <c r="H73" s="83"/>
      <c r="I73" s="83"/>
      <c r="J73" s="83"/>
      <c r="K73" s="83"/>
    </row>
    <row r="74" spans="1:11" ht="15" customHeight="1">
      <c r="A74" s="83"/>
      <c r="B74" s="83"/>
      <c r="C74" s="83"/>
      <c r="D74" s="83"/>
      <c r="E74" s="83"/>
      <c r="F74" s="83"/>
      <c r="G74" s="83"/>
      <c r="H74" s="83"/>
      <c r="I74" s="83"/>
      <c r="J74" s="83"/>
      <c r="K74" s="83"/>
    </row>
    <row r="75" spans="1:11" ht="1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</row>
    <row r="76" spans="1:11" ht="15" customHeight="1">
      <c r="A76" s="83"/>
      <c r="B76" s="83"/>
      <c r="C76" s="83"/>
      <c r="D76" s="83"/>
      <c r="E76" s="83"/>
      <c r="F76" s="83"/>
      <c r="G76" s="83"/>
      <c r="H76" s="83"/>
      <c r="I76" s="83"/>
      <c r="J76" s="83"/>
      <c r="K76" s="83"/>
    </row>
    <row r="77" spans="1:11" ht="15" customHeight="1">
      <c r="A77" s="83"/>
      <c r="B77" s="83"/>
      <c r="C77" s="83"/>
      <c r="D77" s="83"/>
      <c r="E77" s="83"/>
      <c r="F77" s="83"/>
      <c r="G77" s="83"/>
      <c r="H77" s="83"/>
      <c r="I77" s="83"/>
      <c r="J77" s="83"/>
      <c r="K77" s="83"/>
    </row>
    <row r="78" spans="1:11" ht="1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</row>
    <row r="79" spans="1:11" ht="15" customHeight="1">
      <c r="A79" s="83"/>
      <c r="B79" s="83"/>
      <c r="C79" s="83"/>
      <c r="D79" s="83"/>
      <c r="E79" s="83"/>
      <c r="F79" s="83"/>
      <c r="G79" s="83"/>
      <c r="H79" s="83"/>
      <c r="I79" s="83"/>
      <c r="J79" s="83"/>
      <c r="K79" s="83"/>
    </row>
    <row r="80" spans="1:11" ht="15" customHeight="1">
      <c r="A80" s="83"/>
      <c r="B80" s="83"/>
      <c r="C80" s="83"/>
      <c r="D80" s="83"/>
      <c r="E80" s="83"/>
      <c r="F80" s="83"/>
      <c r="G80" s="83"/>
      <c r="H80" s="83"/>
      <c r="I80" s="83"/>
      <c r="J80" s="83"/>
      <c r="K80" s="83"/>
    </row>
    <row r="81" spans="1:11" ht="1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</row>
    <row r="82" spans="1:11" ht="15" customHeight="1">
      <c r="A82" s="83"/>
      <c r="B82" s="83"/>
      <c r="C82" s="83"/>
      <c r="D82" s="83"/>
      <c r="E82" s="83"/>
      <c r="F82" s="83"/>
      <c r="G82" s="83"/>
      <c r="H82" s="83"/>
      <c r="I82" s="83"/>
      <c r="J82" s="83"/>
      <c r="K82" s="83"/>
    </row>
    <row r="83" spans="1:11" ht="15" customHeight="1">
      <c r="A83" s="83"/>
      <c r="B83" s="83"/>
      <c r="C83" s="83"/>
      <c r="D83" s="83"/>
      <c r="E83" s="83"/>
      <c r="F83" s="83"/>
      <c r="G83" s="83"/>
      <c r="H83" s="83"/>
      <c r="I83" s="83"/>
      <c r="J83" s="83"/>
      <c r="K83" s="83"/>
    </row>
    <row r="84" spans="1:11" ht="1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</row>
    <row r="85" spans="1:11" ht="15" customHeight="1">
      <c r="A85" s="83"/>
      <c r="B85" s="83"/>
      <c r="C85" s="83"/>
      <c r="D85" s="83"/>
      <c r="E85" s="83"/>
      <c r="F85" s="83"/>
      <c r="G85" s="83"/>
      <c r="H85" s="83"/>
      <c r="I85" s="83"/>
      <c r="J85" s="83"/>
      <c r="K85" s="83"/>
    </row>
    <row r="86" spans="1:11" ht="15" customHeight="1">
      <c r="A86" s="83"/>
      <c r="B86" s="83"/>
      <c r="C86" s="83"/>
      <c r="D86" s="83"/>
      <c r="E86" s="83"/>
      <c r="F86" s="83"/>
      <c r="G86" s="83"/>
      <c r="H86" s="83"/>
      <c r="I86" s="83"/>
      <c r="J86" s="83"/>
      <c r="K86" s="83"/>
    </row>
    <row r="87" spans="1:11" ht="1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</row>
    <row r="88" spans="1:11" ht="15" customHeight="1">
      <c r="A88" s="83"/>
      <c r="B88" s="83"/>
      <c r="C88" s="83"/>
      <c r="D88" s="83"/>
      <c r="E88" s="83"/>
      <c r="F88" s="83"/>
      <c r="G88" s="83"/>
      <c r="H88" s="83"/>
      <c r="I88" s="83"/>
      <c r="J88" s="83"/>
      <c r="K88" s="83"/>
    </row>
    <row r="89" spans="1:11" ht="15" customHeight="1">
      <c r="A89" s="83"/>
      <c r="B89" s="83"/>
      <c r="C89" s="83"/>
      <c r="D89" s="83"/>
      <c r="E89" s="83"/>
      <c r="F89" s="83"/>
      <c r="G89" s="83"/>
      <c r="H89" s="83"/>
      <c r="I89" s="83"/>
      <c r="J89" s="83"/>
      <c r="K89" s="83"/>
    </row>
    <row r="90" spans="1:11" ht="1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</row>
    <row r="91" spans="1:11" ht="15" customHeight="1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ht="15" customHeight="1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ht="1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ht="15" customHeight="1">
      <c r="A94" s="83"/>
      <c r="B94" s="83"/>
      <c r="C94" s="83"/>
      <c r="D94" s="83"/>
      <c r="E94" s="83"/>
      <c r="F94" s="83"/>
      <c r="G94" s="83"/>
      <c r="H94" s="83"/>
      <c r="I94" s="83"/>
      <c r="J94" s="83"/>
      <c r="K94" s="83"/>
    </row>
    <row r="95" spans="1:11" ht="15" customHeight="1">
      <c r="A95" s="83"/>
      <c r="B95" s="83"/>
      <c r="C95" s="83"/>
      <c r="D95" s="83"/>
      <c r="E95" s="83"/>
      <c r="F95" s="83"/>
      <c r="G95" s="83"/>
      <c r="H95" s="83"/>
      <c r="I95" s="83"/>
      <c r="J95" s="83"/>
      <c r="K95" s="83"/>
    </row>
    <row r="96" spans="1:11" ht="1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</row>
    <row r="97" spans="1:11" ht="15" customHeight="1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ht="15" customHeight="1">
      <c r="A98" s="83"/>
      <c r="B98" s="83"/>
      <c r="C98" s="83"/>
      <c r="D98" s="83"/>
      <c r="E98" s="83"/>
      <c r="F98" s="83"/>
      <c r="G98" s="83"/>
      <c r="H98" s="83"/>
      <c r="I98" s="83"/>
      <c r="J98" s="83"/>
      <c r="K98" s="83"/>
    </row>
    <row r="99" spans="1:11" ht="1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</row>
    <row r="100" spans="1:11" ht="15" customHeight="1">
      <c r="A100" s="83"/>
      <c r="B100" s="83"/>
      <c r="C100" s="83"/>
      <c r="D100" s="83"/>
      <c r="E100" s="83"/>
      <c r="F100" s="83"/>
      <c r="G100" s="83"/>
      <c r="H100" s="83"/>
      <c r="I100" s="83"/>
      <c r="J100" s="83"/>
      <c r="K100" s="83"/>
    </row>
    <row r="101" spans="1:11" ht="15" customHeight="1">
      <c r="A101" s="83"/>
      <c r="B101" s="83"/>
      <c r="C101" s="83"/>
      <c r="D101" s="83"/>
      <c r="E101" s="83"/>
      <c r="F101" s="83"/>
      <c r="G101" s="83"/>
      <c r="H101" s="83"/>
      <c r="I101" s="83"/>
      <c r="J101" s="83"/>
      <c r="K101" s="83"/>
    </row>
    <row r="102" spans="1:11" ht="1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</row>
    <row r="103" spans="1:11" ht="15" customHeight="1">
      <c r="A103" s="83"/>
      <c r="B103" s="83"/>
      <c r="C103" s="83"/>
      <c r="D103" s="83"/>
      <c r="E103" s="83"/>
      <c r="F103" s="83"/>
      <c r="G103" s="83"/>
      <c r="H103" s="83"/>
      <c r="I103" s="83"/>
      <c r="J103" s="83"/>
      <c r="K103" s="83"/>
    </row>
    <row r="104" spans="1:11" ht="15" customHeight="1"/>
    <row r="105" spans="1:11" ht="15" customHeight="1"/>
    <row r="106" spans="1:11" ht="15" customHeight="1"/>
    <row r="107" spans="1:11" ht="15" customHeight="1"/>
    <row r="108" spans="1:11" ht="15" customHeight="1"/>
    <row r="109" spans="1:11" ht="15" customHeight="1"/>
    <row r="110" spans="1:11" ht="15" customHeight="1"/>
    <row r="111" spans="1:11" ht="15" customHeight="1"/>
    <row r="112" spans="1:11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</sheetData>
  <mergeCells count="28">
    <mergeCell ref="I34:K35"/>
    <mergeCell ref="A51:B56"/>
    <mergeCell ref="I36:J37"/>
    <mergeCell ref="K36:K38"/>
    <mergeCell ref="A57:B62"/>
    <mergeCell ref="A39:B44"/>
    <mergeCell ref="A45:B50"/>
    <mergeCell ref="A27:B32"/>
    <mergeCell ref="H36:H38"/>
    <mergeCell ref="A38:B38"/>
    <mergeCell ref="E36:F37"/>
    <mergeCell ref="G36:G38"/>
    <mergeCell ref="A34:C34"/>
    <mergeCell ref="D34:D35"/>
    <mergeCell ref="A1:K1"/>
    <mergeCell ref="A3:C3"/>
    <mergeCell ref="A9:B14"/>
    <mergeCell ref="A15:B20"/>
    <mergeCell ref="A21:B26"/>
    <mergeCell ref="H6:H8"/>
    <mergeCell ref="A8:B8"/>
    <mergeCell ref="E6:F7"/>
    <mergeCell ref="I6:J7"/>
    <mergeCell ref="G6:G8"/>
    <mergeCell ref="K6:K8"/>
    <mergeCell ref="A4:C4"/>
    <mergeCell ref="D4:D5"/>
    <mergeCell ref="I4:K5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H32 H62" formula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0"/>
  <dimension ref="A1:P57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16.26953125" style="67" customWidth="1"/>
    <col min="2" max="2" width="10.26953125" style="67" customWidth="1"/>
    <col min="3" max="3" width="10" style="67" customWidth="1"/>
    <col min="4" max="4" width="10.7265625" style="67" customWidth="1"/>
    <col min="5" max="6" width="8.54296875" style="67" customWidth="1"/>
    <col min="7" max="10" width="6.7265625" style="67" customWidth="1"/>
    <col min="11" max="11" width="8.1796875" style="67" customWidth="1"/>
    <col min="12" max="13" width="9.1796875" style="67"/>
    <col min="14" max="14" width="11.1796875" style="67" customWidth="1"/>
    <col min="15" max="16384" width="9.1796875" style="67"/>
  </cols>
  <sheetData>
    <row r="1" spans="1:11" s="93" customFormat="1" ht="18">
      <c r="A1" s="490" t="str">
        <f>"6.8 Spotřeba zemního plynu a teplota ovzduší podle krajů: "&amp;LOWER(A3)</f>
        <v>6.8 Spotřeba zemního plynu a teplota ovzduší podle krajů: duben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6" customHeight="1">
      <c r="A2" s="494"/>
      <c r="B2" s="494"/>
      <c r="C2" s="267"/>
      <c r="D2" s="268"/>
      <c r="E2" s="269"/>
      <c r="F2" s="269"/>
      <c r="G2" s="269"/>
      <c r="H2" s="269"/>
    </row>
    <row r="3" spans="1:11" ht="20.149999999999999" customHeight="1">
      <c r="A3" s="457" t="str">
        <f>'3.1'!D5</f>
        <v>Duben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</row>
    <row r="4" spans="1:11" ht="20.149999999999999" customHeight="1">
      <c r="A4" s="112"/>
      <c r="B4" s="230">
        <f>'3.1'!A4</f>
        <v>2026</v>
      </c>
      <c r="C4" s="513" t="s">
        <v>59</v>
      </c>
      <c r="D4" s="514"/>
      <c r="E4" s="514"/>
      <c r="F4" s="515"/>
      <c r="G4" s="516" t="s">
        <v>181</v>
      </c>
      <c r="H4" s="516"/>
      <c r="I4" s="516"/>
      <c r="J4" s="516"/>
      <c r="K4" s="516"/>
    </row>
    <row r="5" spans="1:11" ht="49.5" customHeight="1">
      <c r="A5" s="250"/>
      <c r="B5" s="475" t="s">
        <v>180</v>
      </c>
      <c r="C5" s="312"/>
      <c r="D5" s="313"/>
      <c r="E5" s="475" t="s">
        <v>264</v>
      </c>
      <c r="F5" s="495" t="s">
        <v>267</v>
      </c>
      <c r="G5" s="335" t="s">
        <v>61</v>
      </c>
      <c r="H5" s="335" t="s">
        <v>169</v>
      </c>
      <c r="I5" s="335" t="s">
        <v>170</v>
      </c>
      <c r="J5" s="335" t="s">
        <v>269</v>
      </c>
      <c r="K5" s="335" t="s">
        <v>270</v>
      </c>
    </row>
    <row r="6" spans="1:11" ht="15" customHeight="1">
      <c r="A6" s="199" t="s">
        <v>182</v>
      </c>
      <c r="B6" s="461"/>
      <c r="C6" s="201" t="s">
        <v>246</v>
      </c>
      <c r="D6" s="199" t="s">
        <v>247</v>
      </c>
      <c r="E6" s="461"/>
      <c r="F6" s="496"/>
      <c r="G6" s="199" t="s">
        <v>217</v>
      </c>
      <c r="H6" s="199" t="s">
        <v>217</v>
      </c>
      <c r="I6" s="199" t="s">
        <v>217</v>
      </c>
      <c r="J6" s="199" t="s">
        <v>217</v>
      </c>
      <c r="K6" s="199" t="s">
        <v>217</v>
      </c>
    </row>
    <row r="7" spans="1:11" ht="14.15" customHeight="1">
      <c r="A7" s="135" t="s">
        <v>8</v>
      </c>
      <c r="B7" s="113">
        <f>'6.1'!D14</f>
        <v>101253</v>
      </c>
      <c r="C7" s="280">
        <f>'6.1'!E14</f>
        <v>19523.434105999997</v>
      </c>
      <c r="D7" s="113">
        <f>'6.1'!F14</f>
        <v>215156.700037</v>
      </c>
      <c r="E7" s="274">
        <f>D7/$D$21</f>
        <v>3.6031030997577387E-2</v>
      </c>
      <c r="F7" s="299">
        <f>'6.1'!H14</f>
        <v>9.6100827005826214E-2</v>
      </c>
      <c r="G7" s="293">
        <v>7.9399999999999995</v>
      </c>
      <c r="H7" s="294">
        <v>14.5</v>
      </c>
      <c r="I7" s="294">
        <v>1.3</v>
      </c>
      <c r="J7" s="294">
        <v>7.0999999999999961</v>
      </c>
      <c r="K7" s="293">
        <v>0.84000000000000341</v>
      </c>
    </row>
    <row r="8" spans="1:11" ht="14.15" customHeight="1">
      <c r="A8" s="135" t="s">
        <v>9</v>
      </c>
      <c r="B8" s="113">
        <f>'6.1'!D44</f>
        <v>370004</v>
      </c>
      <c r="C8" s="280">
        <f>'6.1'!E44</f>
        <v>60612.899999999994</v>
      </c>
      <c r="D8" s="113">
        <f>'6.1'!F44</f>
        <v>666088.09412999998</v>
      </c>
      <c r="E8" s="274">
        <f t="shared" ref="E8:E20" si="0">D8/$D$21</f>
        <v>0.1115458675587982</v>
      </c>
      <c r="F8" s="299">
        <f>'6.1'!H44</f>
        <v>8.3768566314844514E-2</v>
      </c>
      <c r="G8" s="293">
        <v>9.5800000000000018</v>
      </c>
      <c r="H8" s="294">
        <v>15.2</v>
      </c>
      <c r="I8" s="294">
        <v>3.8</v>
      </c>
      <c r="J8" s="294">
        <v>8.9000000000000021</v>
      </c>
      <c r="K8" s="293">
        <v>0.67999999999999972</v>
      </c>
    </row>
    <row r="9" spans="1:11" ht="14.15" customHeight="1">
      <c r="A9" s="135" t="s">
        <v>10</v>
      </c>
      <c r="B9" s="113">
        <f>'6.2'!D14</f>
        <v>78606</v>
      </c>
      <c r="C9" s="280">
        <f>'6.2'!E14</f>
        <v>14209.682000000001</v>
      </c>
      <c r="D9" s="113">
        <f>'6.2'!F14</f>
        <v>156141.96944000002</v>
      </c>
      <c r="E9" s="274">
        <f t="shared" si="0"/>
        <v>2.6148180093615206E-2</v>
      </c>
      <c r="F9" s="299">
        <f>'6.2'!H14</f>
        <v>-1.2324876624730611E-2</v>
      </c>
      <c r="G9" s="293">
        <v>7.03</v>
      </c>
      <c r="H9" s="294">
        <v>12.4</v>
      </c>
      <c r="I9" s="294">
        <v>0.6</v>
      </c>
      <c r="J9" s="294">
        <v>6.5</v>
      </c>
      <c r="K9" s="293">
        <v>0.53000000000000025</v>
      </c>
    </row>
    <row r="10" spans="1:11" ht="14.15" customHeight="1">
      <c r="A10" s="135" t="s">
        <v>88</v>
      </c>
      <c r="B10" s="113">
        <f>'6.2'!D44</f>
        <v>113223</v>
      </c>
      <c r="C10" s="280">
        <f>'6.2'!E44</f>
        <v>22359.899999999998</v>
      </c>
      <c r="D10" s="113">
        <f>'6.2'!F44</f>
        <v>245719.02597999998</v>
      </c>
      <c r="E10" s="274">
        <f t="shared" si="0"/>
        <v>4.1149124522998286E-2</v>
      </c>
      <c r="F10" s="299">
        <f>'6.2'!H44</f>
        <v>0.17284300303702638</v>
      </c>
      <c r="G10" s="293">
        <v>7.4133333333333331</v>
      </c>
      <c r="H10" s="294">
        <v>14.1</v>
      </c>
      <c r="I10" s="294">
        <v>2.5</v>
      </c>
      <c r="J10" s="294">
        <v>7</v>
      </c>
      <c r="K10" s="293">
        <v>0.41333333333333311</v>
      </c>
    </row>
    <row r="11" spans="1:11" ht="14.15" customHeight="1">
      <c r="A11" s="135" t="s">
        <v>11</v>
      </c>
      <c r="B11" s="113">
        <f>'6.3'!D14</f>
        <v>90133</v>
      </c>
      <c r="C11" s="280">
        <f>'6.3'!E14</f>
        <v>21328.913</v>
      </c>
      <c r="D11" s="113">
        <f>'6.3'!F14</f>
        <v>234384.02029000001</v>
      </c>
      <c r="E11" s="274">
        <f t="shared" si="0"/>
        <v>3.9250917582178538E-2</v>
      </c>
      <c r="F11" s="299">
        <f>'6.3'!H14</f>
        <v>0.18544013027722833</v>
      </c>
      <c r="G11" s="293">
        <v>7.3400000000000007</v>
      </c>
      <c r="H11" s="294">
        <v>13.3</v>
      </c>
      <c r="I11" s="294">
        <v>2.8</v>
      </c>
      <c r="J11" s="294">
        <v>6.9000000000000039</v>
      </c>
      <c r="K11" s="293">
        <v>0.43999999999999684</v>
      </c>
    </row>
    <row r="12" spans="1:11" ht="14.15" customHeight="1">
      <c r="A12" s="135" t="s">
        <v>12</v>
      </c>
      <c r="B12" s="113">
        <f>'6.3'!D44</f>
        <v>351875</v>
      </c>
      <c r="C12" s="280">
        <f>'6.3'!E44</f>
        <v>66183.81</v>
      </c>
      <c r="D12" s="113">
        <f>'6.3'!F44</f>
        <v>727076.58351499995</v>
      </c>
      <c r="E12" s="274">
        <f t="shared" si="0"/>
        <v>0.12175925227397769</v>
      </c>
      <c r="F12" s="299">
        <f>'6.3'!H44</f>
        <v>0.14196343770562417</v>
      </c>
      <c r="G12" s="293">
        <v>7.9600000000000026</v>
      </c>
      <c r="H12" s="294">
        <v>14.2</v>
      </c>
      <c r="I12" s="294">
        <v>1.1000000000000001</v>
      </c>
      <c r="J12" s="294">
        <v>7.3000000000000034</v>
      </c>
      <c r="K12" s="293">
        <v>0.65999999999999925</v>
      </c>
    </row>
    <row r="13" spans="1:11" ht="14.15" customHeight="1">
      <c r="A13" s="135" t="s">
        <v>13</v>
      </c>
      <c r="B13" s="113">
        <f>'6.4'!D14</f>
        <v>178159</v>
      </c>
      <c r="C13" s="280">
        <f>'6.4'!E14</f>
        <v>31368.9</v>
      </c>
      <c r="D13" s="113">
        <f>'6.4'!F14</f>
        <v>344719.37552</v>
      </c>
      <c r="E13" s="274">
        <f t="shared" si="0"/>
        <v>5.7728132578212521E-2</v>
      </c>
      <c r="F13" s="299">
        <f>'6.4'!H14</f>
        <v>9.9683089457115404E-2</v>
      </c>
      <c r="G13" s="293">
        <v>8.1466666666666647</v>
      </c>
      <c r="H13" s="294">
        <v>14.4</v>
      </c>
      <c r="I13" s="294">
        <v>2.5</v>
      </c>
      <c r="J13" s="294">
        <v>6.9000000000000039</v>
      </c>
      <c r="K13" s="293">
        <v>1.2466666666666608</v>
      </c>
    </row>
    <row r="14" spans="1:11" ht="14.15" customHeight="1">
      <c r="A14" s="135" t="s">
        <v>14</v>
      </c>
      <c r="B14" s="113">
        <f>'6.4'!D44</f>
        <v>132328</v>
      </c>
      <c r="C14" s="280">
        <f>'6.4'!E44</f>
        <v>25276.967000000001</v>
      </c>
      <c r="D14" s="113">
        <f>'6.4'!F44</f>
        <v>277774.56641600002</v>
      </c>
      <c r="E14" s="274">
        <f t="shared" si="0"/>
        <v>4.6517277924193745E-2</v>
      </c>
      <c r="F14" s="299">
        <f>'6.4'!H44</f>
        <v>0.13818216891236218</v>
      </c>
      <c r="G14" s="293">
        <v>8.1266666666666669</v>
      </c>
      <c r="H14" s="294">
        <v>15.2</v>
      </c>
      <c r="I14" s="294">
        <v>3.3</v>
      </c>
      <c r="J14" s="294">
        <v>7.9000000000000039</v>
      </c>
      <c r="K14" s="293">
        <v>0.22666666666666302</v>
      </c>
    </row>
    <row r="15" spans="1:11" ht="14.15" customHeight="1">
      <c r="A15" s="135" t="s">
        <v>15</v>
      </c>
      <c r="B15" s="113">
        <f>'6.5'!D14</f>
        <v>153889</v>
      </c>
      <c r="C15" s="280">
        <f>'6.5'!E14</f>
        <v>25535.886000000002</v>
      </c>
      <c r="D15" s="113">
        <f>'6.5'!F14</f>
        <v>280615.39699999994</v>
      </c>
      <c r="E15" s="274">
        <f t="shared" si="0"/>
        <v>4.6993015165066855E-2</v>
      </c>
      <c r="F15" s="299">
        <f>'6.5'!H14</f>
        <v>0.13084215700601839</v>
      </c>
      <c r="G15" s="293">
        <v>8.5</v>
      </c>
      <c r="H15" s="294">
        <v>14.5</v>
      </c>
      <c r="I15" s="294">
        <v>1.5</v>
      </c>
      <c r="J15" s="294">
        <v>7.1999999999999966</v>
      </c>
      <c r="K15" s="293">
        <v>1.3000000000000034</v>
      </c>
    </row>
    <row r="16" spans="1:11" ht="14.15" customHeight="1">
      <c r="A16" s="135" t="s">
        <v>1</v>
      </c>
      <c r="B16" s="113">
        <f>'6.5'!D44</f>
        <v>367399</v>
      </c>
      <c r="C16" s="280">
        <f>'6.5'!E44</f>
        <v>49300.533000000003</v>
      </c>
      <c r="D16" s="113">
        <f>'6.5'!F44</f>
        <v>542502.18800000008</v>
      </c>
      <c r="E16" s="274">
        <f t="shared" si="0"/>
        <v>9.0849660497303225E-2</v>
      </c>
      <c r="F16" s="299">
        <f>'6.5'!H44</f>
        <v>0.18188722591674325</v>
      </c>
      <c r="G16" s="293">
        <v>10.313333333333334</v>
      </c>
      <c r="H16" s="294">
        <v>16.7</v>
      </c>
      <c r="I16" s="294">
        <v>3.6</v>
      </c>
      <c r="J16" s="294">
        <v>8.6999999999999957</v>
      </c>
      <c r="K16" s="293">
        <v>1.6133333333333386</v>
      </c>
    </row>
    <row r="17" spans="1:16" ht="14.15" customHeight="1">
      <c r="A17" s="135" t="s">
        <v>16</v>
      </c>
      <c r="B17" s="113">
        <f>'6.6'!D14</f>
        <v>279338</v>
      </c>
      <c r="C17" s="280">
        <f>'6.6'!E14</f>
        <v>76694.637000000002</v>
      </c>
      <c r="D17" s="113">
        <f>'6.6'!F14</f>
        <v>842910.49791999999</v>
      </c>
      <c r="E17" s="274">
        <f t="shared" si="0"/>
        <v>0.1411572787345971</v>
      </c>
      <c r="F17" s="299">
        <f>'6.6'!H14</f>
        <v>0.24187562120675285</v>
      </c>
      <c r="G17" s="293">
        <v>8.8199999999999967</v>
      </c>
      <c r="H17" s="294">
        <v>15.6</v>
      </c>
      <c r="I17" s="294">
        <v>2.6</v>
      </c>
      <c r="J17" s="294">
        <v>8.5</v>
      </c>
      <c r="K17" s="293">
        <v>0.31999999999999673</v>
      </c>
      <c r="L17" s="68"/>
      <c r="N17" s="68"/>
      <c r="O17" s="68"/>
      <c r="P17" s="68"/>
    </row>
    <row r="18" spans="1:16" ht="14.15" customHeight="1">
      <c r="A18" s="135" t="s">
        <v>17</v>
      </c>
      <c r="B18" s="113">
        <f>'6.6'!D44</f>
        <v>207363</v>
      </c>
      <c r="C18" s="280">
        <f>'6.6'!E44</f>
        <v>82860.748999999996</v>
      </c>
      <c r="D18" s="113">
        <f>'6.6'!F44</f>
        <v>911000.04689300002</v>
      </c>
      <c r="E18" s="274">
        <f t="shared" si="0"/>
        <v>0.15255983626236794</v>
      </c>
      <c r="F18" s="299">
        <f>'6.6'!H44</f>
        <v>-0.11219328288252443</v>
      </c>
      <c r="G18" s="293">
        <v>8.2766666666666691</v>
      </c>
      <c r="H18" s="294">
        <v>13.8</v>
      </c>
      <c r="I18" s="294">
        <v>1.6</v>
      </c>
      <c r="J18" s="294">
        <v>8.5</v>
      </c>
      <c r="K18" s="293">
        <v>-0.22333333333333094</v>
      </c>
      <c r="L18" s="68"/>
      <c r="N18" s="68"/>
      <c r="O18" s="68"/>
      <c r="P18" s="68"/>
    </row>
    <row r="19" spans="1:16" ht="14.15" customHeight="1">
      <c r="A19" s="135" t="s">
        <v>18</v>
      </c>
      <c r="B19" s="113">
        <f>'6.7'!D14</f>
        <v>118276</v>
      </c>
      <c r="C19" s="280">
        <f>'6.7'!E14</f>
        <v>21555.024893000002</v>
      </c>
      <c r="D19" s="113">
        <f>'6.7'!F14</f>
        <v>236957.06518099998</v>
      </c>
      <c r="E19" s="274">
        <f t="shared" si="0"/>
        <v>3.9681810323189327E-2</v>
      </c>
      <c r="F19" s="299">
        <f>'6.7'!H14</f>
        <v>0.11017951558343397</v>
      </c>
      <c r="G19" s="293">
        <v>7.9466666666666672</v>
      </c>
      <c r="H19" s="294">
        <v>14.5</v>
      </c>
      <c r="I19" s="294">
        <v>2.2000000000000002</v>
      </c>
      <c r="J19" s="294">
        <v>6.9000000000000039</v>
      </c>
      <c r="K19" s="293">
        <v>1.0466666666666633</v>
      </c>
      <c r="L19" s="68"/>
      <c r="N19" s="68"/>
      <c r="O19" s="68"/>
      <c r="P19" s="68"/>
    </row>
    <row r="20" spans="1:16" ht="14.15" customHeight="1">
      <c r="A20" s="140" t="s">
        <v>19</v>
      </c>
      <c r="B20" s="277">
        <f>'6.7'!D44</f>
        <v>150422</v>
      </c>
      <c r="C20" s="281">
        <f>'6.7'!E44</f>
        <v>26424.299999999996</v>
      </c>
      <c r="D20" s="277">
        <f>'6.7'!F44</f>
        <v>290382.26621999999</v>
      </c>
      <c r="E20" s="278">
        <f t="shared" si="0"/>
        <v>4.862861548592412E-2</v>
      </c>
      <c r="F20" s="300">
        <f>'6.7'!H44</f>
        <v>8.3153998450546399E-2</v>
      </c>
      <c r="G20" s="295">
        <v>7.9733333333333327</v>
      </c>
      <c r="H20" s="296">
        <v>12.5</v>
      </c>
      <c r="I20" s="296">
        <v>2.2999999999999998</v>
      </c>
      <c r="J20" s="296">
        <v>8.5</v>
      </c>
      <c r="K20" s="295">
        <v>-0.52666666666666728</v>
      </c>
      <c r="L20" s="68"/>
    </row>
    <row r="21" spans="1:16" ht="14.15" customHeight="1">
      <c r="A21" s="135" t="s">
        <v>0</v>
      </c>
      <c r="B21" s="137">
        <f>SUM(B7:B20)</f>
        <v>2692268</v>
      </c>
      <c r="C21" s="280">
        <f>SUM(C7:C20)</f>
        <v>543235.63599900005</v>
      </c>
      <c r="D21" s="113">
        <f>SUM(D7:D20)</f>
        <v>5971427.7965419991</v>
      </c>
      <c r="E21" s="333">
        <f>SUM(E7:E20)</f>
        <v>1</v>
      </c>
      <c r="F21" s="299"/>
      <c r="G21" s="234">
        <v>8.2866666666666671</v>
      </c>
      <c r="H21" s="234">
        <v>14.4</v>
      </c>
      <c r="I21" s="234">
        <v>2.4</v>
      </c>
      <c r="J21" s="234">
        <v>8.6933333333333316</v>
      </c>
      <c r="K21" s="234">
        <v>-0.40666666666666451</v>
      </c>
    </row>
    <row r="22" spans="1:16" ht="14.15" customHeight="1">
      <c r="A22" s="140" t="s">
        <v>90</v>
      </c>
      <c r="B22" s="334"/>
      <c r="C22" s="281">
        <f>'5.1'!E13</f>
        <v>8840.4800355789994</v>
      </c>
      <c r="D22" s="277">
        <f>'5.1'!F13</f>
        <v>97191.426489999983</v>
      </c>
      <c r="E22" s="334"/>
      <c r="F22" s="300">
        <f>'5.1'!H13</f>
        <v>0.51651901865443572</v>
      </c>
      <c r="G22" s="240">
        <v>8.2866666666666671</v>
      </c>
      <c r="H22" s="240">
        <v>14.4</v>
      </c>
      <c r="I22" s="240">
        <v>2.4</v>
      </c>
      <c r="J22" s="240">
        <v>8.6933333333333316</v>
      </c>
      <c r="K22" s="240">
        <v>-0.40666666666666451</v>
      </c>
    </row>
    <row r="23" spans="1:16" ht="14.15" customHeight="1">
      <c r="A23" s="140" t="s">
        <v>54</v>
      </c>
      <c r="B23" s="142">
        <f>B21+B22</f>
        <v>2692268</v>
      </c>
      <c r="C23" s="281">
        <f>C21+C22</f>
        <v>552076.116034579</v>
      </c>
      <c r="D23" s="277">
        <f>D21+D22</f>
        <v>6068619.2230319995</v>
      </c>
      <c r="E23" s="334"/>
      <c r="F23" s="300">
        <f>'5.1'!H14</f>
        <v>9.7789042501770826E-2</v>
      </c>
      <c r="G23" s="240">
        <v>8.2866666666666671</v>
      </c>
      <c r="H23" s="240">
        <v>14.4</v>
      </c>
      <c r="I23" s="240">
        <v>2.4</v>
      </c>
      <c r="J23" s="240">
        <v>8.6933333333333316</v>
      </c>
      <c r="K23" s="240">
        <v>-0.40666666666666451</v>
      </c>
    </row>
    <row r="24" spans="1:16" ht="15" customHeight="1">
      <c r="A24" s="90"/>
      <c r="B24" s="83"/>
      <c r="C24" s="498" t="s">
        <v>229</v>
      </c>
      <c r="D24" s="498"/>
      <c r="E24" s="498"/>
      <c r="F24" s="498"/>
      <c r="G24" s="501" t="s">
        <v>227</v>
      </c>
      <c r="H24" s="501"/>
      <c r="I24" s="501"/>
      <c r="J24" s="501"/>
      <c r="K24" s="501"/>
    </row>
    <row r="25" spans="1:16" ht="15" customHeight="1">
      <c r="A25" s="83"/>
      <c r="B25" s="83"/>
      <c r="C25" s="498"/>
      <c r="D25" s="498"/>
      <c r="E25" s="498"/>
      <c r="F25" s="498"/>
      <c r="G25" s="501" t="s">
        <v>228</v>
      </c>
      <c r="H25" s="501"/>
      <c r="I25" s="501"/>
      <c r="J25" s="501"/>
      <c r="K25" s="501"/>
    </row>
    <row r="26" spans="1:16" ht="30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6" ht="15" customHeight="1">
      <c r="A27" s="77"/>
      <c r="B27" s="77"/>
      <c r="C27" s="83"/>
      <c r="D27" s="88"/>
      <c r="E27" s="89"/>
      <c r="F27" s="89"/>
      <c r="G27" s="83"/>
      <c r="H27" s="90"/>
      <c r="I27" s="77"/>
      <c r="J27" s="83"/>
      <c r="K27" s="83"/>
    </row>
    <row r="28" spans="1:16" ht="18" customHeight="1">
      <c r="A28" s="83"/>
      <c r="B28" s="83"/>
      <c r="C28" s="83"/>
      <c r="D28" s="88"/>
      <c r="E28" s="89"/>
      <c r="F28" s="89"/>
      <c r="G28" s="83"/>
      <c r="H28" s="83"/>
      <c r="I28" s="83"/>
      <c r="J28" s="83"/>
      <c r="K28" s="83"/>
    </row>
    <row r="29" spans="1:16" ht="15" customHeight="1">
      <c r="A29" s="462" t="s">
        <v>242</v>
      </c>
      <c r="B29" s="462"/>
      <c r="C29" s="462"/>
      <c r="D29" s="462"/>
      <c r="E29" s="462"/>
      <c r="F29" s="462" t="s">
        <v>60</v>
      </c>
      <c r="G29" s="462"/>
      <c r="H29" s="462"/>
      <c r="I29" s="462"/>
      <c r="J29" s="462"/>
      <c r="K29" s="462"/>
    </row>
    <row r="30" spans="1:16" ht="15" customHeight="1">
      <c r="A30" s="105"/>
      <c r="B30" s="499"/>
      <c r="C30" s="499"/>
      <c r="D30" s="105"/>
      <c r="E30" s="105"/>
      <c r="F30" s="105"/>
      <c r="G30" s="105"/>
      <c r="H30" s="499"/>
      <c r="I30" s="499"/>
      <c r="J30" s="105"/>
      <c r="K30" s="105"/>
    </row>
    <row r="31" spans="1:16" ht="15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spans="1:16" ht="15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spans="1:11" ht="15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</row>
    <row r="34" spans="1:11" ht="1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</row>
    <row r="35" spans="1:11" ht="15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</row>
    <row r="36" spans="1:11" ht="15" customHeight="1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</row>
    <row r="37" spans="1:11" ht="15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</row>
    <row r="38" spans="1:11" ht="15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</row>
    <row r="39" spans="1:11" ht="1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1:11" ht="1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1:11" ht="1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5">
    <mergeCell ref="B30:C30"/>
    <mergeCell ref="H30:I30"/>
    <mergeCell ref="F29:K29"/>
    <mergeCell ref="A29:E29"/>
    <mergeCell ref="B5:B6"/>
    <mergeCell ref="G25:K25"/>
    <mergeCell ref="G24:K24"/>
    <mergeCell ref="A1:K1"/>
    <mergeCell ref="A3:K3"/>
    <mergeCell ref="C24:F25"/>
    <mergeCell ref="C4:F4"/>
    <mergeCell ref="G4:K4"/>
    <mergeCell ref="A2:B2"/>
    <mergeCell ref="F5:F6"/>
    <mergeCell ref="E5:E6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1"/>
  <dimension ref="A1:P57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16.26953125" style="67" customWidth="1"/>
    <col min="2" max="2" width="10.26953125" style="67" customWidth="1"/>
    <col min="3" max="3" width="10" style="67" customWidth="1"/>
    <col min="4" max="4" width="10.7265625" style="67" customWidth="1"/>
    <col min="5" max="6" width="8.54296875" style="67" customWidth="1"/>
    <col min="7" max="10" width="6.7265625" style="67" customWidth="1"/>
    <col min="11" max="11" width="8.1796875" style="67" customWidth="1"/>
    <col min="12" max="13" width="9.1796875" style="67"/>
    <col min="14" max="14" width="11.1796875" style="67" customWidth="1"/>
    <col min="15" max="16384" width="9.1796875" style="67"/>
  </cols>
  <sheetData>
    <row r="1" spans="1:11" s="93" customFormat="1" ht="18">
      <c r="A1" s="490" t="str">
        <f>"6.9 Spotřeba zemního plynu a teplota ovzduší podle krajů: "&amp;LOWER(A3)</f>
        <v>6.9 Spotřeba zemního plynu a teplota ovzduší podle krajů: květen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6" customHeight="1">
      <c r="A2" s="494"/>
      <c r="B2" s="494"/>
      <c r="C2" s="267"/>
      <c r="D2" s="268"/>
      <c r="E2" s="269"/>
      <c r="F2" s="269"/>
      <c r="G2" s="269"/>
      <c r="H2" s="269"/>
    </row>
    <row r="3" spans="1:11" ht="20.149999999999999" customHeight="1">
      <c r="A3" s="457" t="str">
        <f>'3.1'!E5</f>
        <v>Květen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</row>
    <row r="4" spans="1:11" ht="20.149999999999999" customHeight="1">
      <c r="A4" s="112"/>
      <c r="B4" s="230">
        <f>'3.1'!A4</f>
        <v>2026</v>
      </c>
      <c r="C4" s="513" t="s">
        <v>59</v>
      </c>
      <c r="D4" s="514"/>
      <c r="E4" s="514"/>
      <c r="F4" s="515"/>
      <c r="G4" s="516" t="s">
        <v>181</v>
      </c>
      <c r="H4" s="516"/>
      <c r="I4" s="516"/>
      <c r="J4" s="516"/>
      <c r="K4" s="516"/>
    </row>
    <row r="5" spans="1:11" ht="49.5" customHeight="1">
      <c r="A5" s="250"/>
      <c r="B5" s="475" t="s">
        <v>180</v>
      </c>
      <c r="C5" s="312"/>
      <c r="D5" s="313"/>
      <c r="E5" s="475" t="s">
        <v>264</v>
      </c>
      <c r="F5" s="495" t="s">
        <v>267</v>
      </c>
      <c r="G5" s="335" t="s">
        <v>61</v>
      </c>
      <c r="H5" s="335" t="s">
        <v>169</v>
      </c>
      <c r="I5" s="335" t="s">
        <v>170</v>
      </c>
      <c r="J5" s="335" t="s">
        <v>269</v>
      </c>
      <c r="K5" s="335" t="s">
        <v>270</v>
      </c>
    </row>
    <row r="6" spans="1:11" ht="15" customHeight="1">
      <c r="A6" s="199" t="s">
        <v>182</v>
      </c>
      <c r="B6" s="461"/>
      <c r="C6" s="201" t="s">
        <v>246</v>
      </c>
      <c r="D6" s="199" t="s">
        <v>247</v>
      </c>
      <c r="E6" s="461"/>
      <c r="F6" s="496"/>
      <c r="G6" s="199" t="s">
        <v>217</v>
      </c>
      <c r="H6" s="199" t="s">
        <v>217</v>
      </c>
      <c r="I6" s="199" t="s">
        <v>217</v>
      </c>
      <c r="J6" s="199" t="s">
        <v>217</v>
      </c>
      <c r="K6" s="199" t="s">
        <v>217</v>
      </c>
    </row>
    <row r="7" spans="1:11" ht="14.15" customHeight="1">
      <c r="A7" s="135" t="s">
        <v>8</v>
      </c>
      <c r="B7" s="113">
        <f>'6.1'!D20</f>
        <v>101174</v>
      </c>
      <c r="C7" s="280">
        <f>'6.1'!E20</f>
        <v>11884.281302000001</v>
      </c>
      <c r="D7" s="113">
        <f>'6.1'!F20</f>
        <v>130548.66525500001</v>
      </c>
      <c r="E7" s="274">
        <f>D7/$D$21</f>
        <v>3.3130997851772308E-2</v>
      </c>
      <c r="F7" s="299">
        <f>'6.1'!H20</f>
        <v>-0.188326738105423</v>
      </c>
      <c r="G7" s="293">
        <v>13.809677419354838</v>
      </c>
      <c r="H7" s="294">
        <v>20.5</v>
      </c>
      <c r="I7" s="294">
        <v>5.8</v>
      </c>
      <c r="J7" s="294">
        <v>12.5</v>
      </c>
      <c r="K7" s="293">
        <v>1.3096774193548377</v>
      </c>
    </row>
    <row r="8" spans="1:11" ht="14.15" customHeight="1">
      <c r="A8" s="135" t="s">
        <v>9</v>
      </c>
      <c r="B8" s="113">
        <f>'6.1'!D50</f>
        <v>369658</v>
      </c>
      <c r="C8" s="280">
        <f>'6.1'!E50</f>
        <v>34027.4</v>
      </c>
      <c r="D8" s="113">
        <f>'6.1'!F50</f>
        <v>374018.46252</v>
      </c>
      <c r="E8" s="274">
        <f t="shared" ref="E8:E20" si="0">D8/$D$21</f>
        <v>9.4919429885160805E-2</v>
      </c>
      <c r="F8" s="299">
        <f>'6.1'!H50</f>
        <v>-0.18521640227476799</v>
      </c>
      <c r="G8" s="293">
        <v>15.53225806451613</v>
      </c>
      <c r="H8" s="294">
        <v>21.5</v>
      </c>
      <c r="I8" s="294">
        <v>8.3000000000000007</v>
      </c>
      <c r="J8" s="294">
        <v>14.199999999999992</v>
      </c>
      <c r="K8" s="293">
        <v>1.3322580645161377</v>
      </c>
    </row>
    <row r="9" spans="1:11" ht="14.15" customHeight="1">
      <c r="A9" s="135" t="s">
        <v>10</v>
      </c>
      <c r="B9" s="113">
        <f>'6.2'!D20</f>
        <v>78532</v>
      </c>
      <c r="C9" s="280">
        <f>'6.2'!E20</f>
        <v>10545.863000000001</v>
      </c>
      <c r="D9" s="113">
        <f>'6.2'!F20</f>
        <v>115889.62078999999</v>
      </c>
      <c r="E9" s="274">
        <f t="shared" si="0"/>
        <v>2.9410785395135572E-2</v>
      </c>
      <c r="F9" s="299">
        <f>'6.2'!H20</f>
        <v>-0.14088055591762247</v>
      </c>
      <c r="G9" s="293">
        <v>12.832258064516129</v>
      </c>
      <c r="H9" s="294">
        <v>20.3</v>
      </c>
      <c r="I9" s="294">
        <v>4.2</v>
      </c>
      <c r="J9" s="294">
        <v>11.800000000000006</v>
      </c>
      <c r="K9" s="293">
        <v>1.0322580645161228</v>
      </c>
    </row>
    <row r="10" spans="1:11" ht="14.15" customHeight="1">
      <c r="A10" s="135" t="s">
        <v>88</v>
      </c>
      <c r="B10" s="113">
        <f>'6.2'!D50</f>
        <v>113118</v>
      </c>
      <c r="C10" s="280">
        <f>'6.2'!E50</f>
        <v>13951.5</v>
      </c>
      <c r="D10" s="113">
        <f>'6.2'!F50</f>
        <v>153349.12735</v>
      </c>
      <c r="E10" s="274">
        <f t="shared" si="0"/>
        <v>3.8917361574552146E-2</v>
      </c>
      <c r="F10" s="299">
        <f>'6.2'!H50</f>
        <v>-0.12406215664730812</v>
      </c>
      <c r="G10" s="293">
        <v>13.732258064516129</v>
      </c>
      <c r="H10" s="294">
        <v>20.5</v>
      </c>
      <c r="I10" s="294">
        <v>6.3</v>
      </c>
      <c r="J10" s="294">
        <v>12.600000000000005</v>
      </c>
      <c r="K10" s="293">
        <v>1.1322580645161242</v>
      </c>
    </row>
    <row r="11" spans="1:11" ht="14.15" customHeight="1">
      <c r="A11" s="135" t="s">
        <v>11</v>
      </c>
      <c r="B11" s="113">
        <f>'6.3'!D20</f>
        <v>90050</v>
      </c>
      <c r="C11" s="280">
        <f>'6.3'!E20</f>
        <v>13091.137999999999</v>
      </c>
      <c r="D11" s="113">
        <f>'6.3'!F20</f>
        <v>143889.22339000003</v>
      </c>
      <c r="E11" s="274">
        <f t="shared" si="0"/>
        <v>3.6516601236140894E-2</v>
      </c>
      <c r="F11" s="299">
        <f>'6.3'!H20</f>
        <v>-0.15734041389076628</v>
      </c>
      <c r="G11" s="293">
        <v>13.822580645161292</v>
      </c>
      <c r="H11" s="294">
        <v>20.6</v>
      </c>
      <c r="I11" s="294">
        <v>6.2</v>
      </c>
      <c r="J11" s="294">
        <v>12.399999999999995</v>
      </c>
      <c r="K11" s="293">
        <v>1.4225806451612968</v>
      </c>
    </row>
    <row r="12" spans="1:11" ht="14.15" customHeight="1">
      <c r="A12" s="135" t="s">
        <v>12</v>
      </c>
      <c r="B12" s="113">
        <f>'6.3'!D50</f>
        <v>351534</v>
      </c>
      <c r="C12" s="280">
        <f>'6.3'!E50</f>
        <v>44464.894</v>
      </c>
      <c r="D12" s="113">
        <f>'6.3'!F50</f>
        <v>488530.91770999995</v>
      </c>
      <c r="E12" s="274">
        <f t="shared" si="0"/>
        <v>0.12398071442216035</v>
      </c>
      <c r="F12" s="299">
        <f>'6.3'!H50</f>
        <v>-0.13348121773919885</v>
      </c>
      <c r="G12" s="293">
        <v>13.941935483870967</v>
      </c>
      <c r="H12" s="294">
        <v>19.8</v>
      </c>
      <c r="I12" s="294">
        <v>7.3</v>
      </c>
      <c r="J12" s="294">
        <v>12.699999999999994</v>
      </c>
      <c r="K12" s="293">
        <v>1.2419354838709733</v>
      </c>
    </row>
    <row r="13" spans="1:11" ht="14.15" customHeight="1">
      <c r="A13" s="135" t="s">
        <v>13</v>
      </c>
      <c r="B13" s="113">
        <f>'6.4'!D20</f>
        <v>177992</v>
      </c>
      <c r="C13" s="280">
        <f>'6.4'!E20</f>
        <v>20132.8</v>
      </c>
      <c r="D13" s="113">
        <f>'6.4'!F20</f>
        <v>221293.57746</v>
      </c>
      <c r="E13" s="274">
        <f t="shared" si="0"/>
        <v>5.6160490228815009E-2</v>
      </c>
      <c r="F13" s="299">
        <f>'6.4'!H20</f>
        <v>-0.13896895929382186</v>
      </c>
      <c r="G13" s="293">
        <v>13.990322580645159</v>
      </c>
      <c r="H13" s="294">
        <v>20</v>
      </c>
      <c r="I13" s="294">
        <v>7.1</v>
      </c>
      <c r="J13" s="294">
        <v>12.199999999999994</v>
      </c>
      <c r="K13" s="293">
        <v>1.7903225806451655</v>
      </c>
    </row>
    <row r="14" spans="1:11" ht="14.15" customHeight="1">
      <c r="A14" s="135" t="s">
        <v>14</v>
      </c>
      <c r="B14" s="113">
        <f>'6.4'!D50</f>
        <v>132203</v>
      </c>
      <c r="C14" s="280">
        <f>'6.4'!E50</f>
        <v>16186.683999999999</v>
      </c>
      <c r="D14" s="113">
        <f>'6.4'!F50</f>
        <v>177919.24907999998</v>
      </c>
      <c r="E14" s="274">
        <f t="shared" si="0"/>
        <v>4.5152834366743229E-2</v>
      </c>
      <c r="F14" s="299">
        <f>'6.4'!H50</f>
        <v>-0.1246719280749317</v>
      </c>
      <c r="G14" s="293">
        <v>14.422580645161288</v>
      </c>
      <c r="H14" s="294">
        <v>20.5</v>
      </c>
      <c r="I14" s="294">
        <v>6.7</v>
      </c>
      <c r="J14" s="294">
        <v>13.300000000000008</v>
      </c>
      <c r="K14" s="293">
        <v>1.1225806451612801</v>
      </c>
    </row>
    <row r="15" spans="1:11" ht="14.15" customHeight="1">
      <c r="A15" s="135" t="s">
        <v>15</v>
      </c>
      <c r="B15" s="113">
        <f>'6.5'!D20</f>
        <v>153745</v>
      </c>
      <c r="C15" s="280">
        <f>'6.5'!E20</f>
        <v>16273.602999999999</v>
      </c>
      <c r="D15" s="113">
        <f>'6.5'!F20</f>
        <v>178867.85210000002</v>
      </c>
      <c r="E15" s="274">
        <f t="shared" si="0"/>
        <v>4.5393573439459274E-2</v>
      </c>
      <c r="F15" s="299">
        <f>'6.5'!H20</f>
        <v>-0.13118483994276825</v>
      </c>
      <c r="G15" s="293">
        <v>14.667741935483875</v>
      </c>
      <c r="H15" s="294">
        <v>22.5</v>
      </c>
      <c r="I15" s="294">
        <v>6.1</v>
      </c>
      <c r="J15" s="294">
        <v>12.699999999999994</v>
      </c>
      <c r="K15" s="293">
        <v>1.9677419354838808</v>
      </c>
    </row>
    <row r="16" spans="1:11" ht="14.15" customHeight="1">
      <c r="A16" s="135" t="s">
        <v>1</v>
      </c>
      <c r="B16" s="113">
        <f>'6.5'!D50</f>
        <v>366938</v>
      </c>
      <c r="C16" s="280">
        <f>'6.5'!E50</f>
        <v>25332.298999999999</v>
      </c>
      <c r="D16" s="113">
        <f>'6.5'!F50</f>
        <v>278796.03961065697</v>
      </c>
      <c r="E16" s="274">
        <f t="shared" si="0"/>
        <v>7.0753622577305789E-2</v>
      </c>
      <c r="F16" s="299">
        <f>'6.5'!H50</f>
        <v>-0.16747943772836776</v>
      </c>
      <c r="G16" s="293">
        <v>16.477419354838712</v>
      </c>
      <c r="H16" s="294">
        <v>23.6</v>
      </c>
      <c r="I16" s="294">
        <v>8.1999999999999993</v>
      </c>
      <c r="J16" s="294">
        <v>14</v>
      </c>
      <c r="K16" s="293">
        <v>2.4774193548387125</v>
      </c>
    </row>
    <row r="17" spans="1:16" ht="14.15" customHeight="1">
      <c r="A17" s="135" t="s">
        <v>16</v>
      </c>
      <c r="B17" s="113">
        <f>'6.6'!D20</f>
        <v>279096</v>
      </c>
      <c r="C17" s="280">
        <f>'6.6'!E20</f>
        <v>49821.225999999988</v>
      </c>
      <c r="D17" s="113">
        <f>'6.6'!F20</f>
        <v>547667.488797336</v>
      </c>
      <c r="E17" s="274">
        <f t="shared" si="0"/>
        <v>0.13898855541255817</v>
      </c>
      <c r="F17" s="299">
        <f>'6.6'!H20</f>
        <v>-2.098662918477124E-2</v>
      </c>
      <c r="G17" s="293">
        <v>14.958064516129031</v>
      </c>
      <c r="H17" s="294">
        <v>22.2</v>
      </c>
      <c r="I17" s="294">
        <v>7</v>
      </c>
      <c r="J17" s="294">
        <v>13.800000000000008</v>
      </c>
      <c r="K17" s="293">
        <v>1.1580645161290235</v>
      </c>
      <c r="L17" s="68"/>
      <c r="N17" s="68"/>
      <c r="O17" s="68"/>
      <c r="P17" s="68"/>
    </row>
    <row r="18" spans="1:16" ht="14.15" customHeight="1">
      <c r="A18" s="135" t="s">
        <v>17</v>
      </c>
      <c r="B18" s="113">
        <f>'6.6'!D50</f>
        <v>207164</v>
      </c>
      <c r="C18" s="280">
        <f>'6.6'!E50</f>
        <v>73956.463999999993</v>
      </c>
      <c r="D18" s="113">
        <f>'6.6'!F50</f>
        <v>812346.48979900009</v>
      </c>
      <c r="E18" s="274">
        <f t="shared" si="0"/>
        <v>0.20615951726396259</v>
      </c>
      <c r="F18" s="299">
        <f>'6.6'!H50</f>
        <v>-8.8992672371911566E-2</v>
      </c>
      <c r="G18" s="293">
        <v>14.409677419354839</v>
      </c>
      <c r="H18" s="294">
        <v>21.9</v>
      </c>
      <c r="I18" s="294">
        <v>6.1</v>
      </c>
      <c r="J18" s="294">
        <v>13.899999999999993</v>
      </c>
      <c r="K18" s="293">
        <v>0.5096774193548459</v>
      </c>
      <c r="L18" s="68"/>
      <c r="N18" s="68"/>
      <c r="O18" s="68"/>
      <c r="P18" s="68"/>
    </row>
    <row r="19" spans="1:16" ht="14.15" customHeight="1">
      <c r="A19" s="135" t="s">
        <v>18</v>
      </c>
      <c r="B19" s="113">
        <f>'6.7'!D20</f>
        <v>118175</v>
      </c>
      <c r="C19" s="280">
        <f>'6.7'!E20</f>
        <v>12795.343698999999</v>
      </c>
      <c r="D19" s="113">
        <f>'6.7'!F20</f>
        <v>140633.99555200001</v>
      </c>
      <c r="E19" s="274">
        <f t="shared" si="0"/>
        <v>3.5690480599080782E-2</v>
      </c>
      <c r="F19" s="299">
        <f>'6.7'!H20</f>
        <v>-0.1723647944028239</v>
      </c>
      <c r="G19" s="293">
        <v>13.990322580645163</v>
      </c>
      <c r="H19" s="294">
        <v>20.5</v>
      </c>
      <c r="I19" s="294">
        <v>5.6</v>
      </c>
      <c r="J19" s="294">
        <v>12.399999999999995</v>
      </c>
      <c r="K19" s="293">
        <v>1.590322580645168</v>
      </c>
      <c r="L19" s="68"/>
      <c r="N19" s="68"/>
      <c r="O19" s="68"/>
      <c r="P19" s="68"/>
    </row>
    <row r="20" spans="1:16" ht="14.15" customHeight="1">
      <c r="A20" s="140" t="s">
        <v>19</v>
      </c>
      <c r="B20" s="277">
        <f>'6.7'!D50</f>
        <v>150280</v>
      </c>
      <c r="C20" s="281">
        <f>'6.7'!E50</f>
        <v>16069.200000000003</v>
      </c>
      <c r="D20" s="277">
        <f>'6.7'!F50</f>
        <v>176627.59850999998</v>
      </c>
      <c r="E20" s="278">
        <f t="shared" si="0"/>
        <v>4.4825035747153193E-2</v>
      </c>
      <c r="F20" s="300">
        <f>'6.7'!H50</f>
        <v>-0.18172930033608281</v>
      </c>
      <c r="G20" s="295">
        <v>13.867741935483869</v>
      </c>
      <c r="H20" s="296">
        <v>19.399999999999999</v>
      </c>
      <c r="I20" s="296">
        <v>7.1</v>
      </c>
      <c r="J20" s="296">
        <v>13.800000000000008</v>
      </c>
      <c r="K20" s="295">
        <v>6.7741935483860871E-2</v>
      </c>
      <c r="L20" s="68"/>
    </row>
    <row r="21" spans="1:16" ht="14.15" customHeight="1">
      <c r="A21" s="135" t="s">
        <v>0</v>
      </c>
      <c r="B21" s="137">
        <f>SUM(B7:B20)</f>
        <v>2689659</v>
      </c>
      <c r="C21" s="280">
        <f>SUM(C7:C20)</f>
        <v>358532.696001</v>
      </c>
      <c r="D21" s="113">
        <f>SUM(D7:D20)</f>
        <v>3940378.3079239926</v>
      </c>
      <c r="E21" s="333">
        <f>SUM(E7:E20)</f>
        <v>1</v>
      </c>
      <c r="F21" s="299"/>
      <c r="G21" s="234">
        <v>14.370967741935484</v>
      </c>
      <c r="H21" s="234">
        <v>21</v>
      </c>
      <c r="I21" s="234">
        <v>6.4</v>
      </c>
      <c r="J21" s="234">
        <v>13.409677419354839</v>
      </c>
      <c r="K21" s="234">
        <v>0.96129032258064484</v>
      </c>
    </row>
    <row r="22" spans="1:16" ht="14.15" customHeight="1">
      <c r="A22" s="140" t="s">
        <v>90</v>
      </c>
      <c r="B22" s="334"/>
      <c r="C22" s="281">
        <f>'5.1'!E20</f>
        <v>4731.369804035</v>
      </c>
      <c r="D22" s="277">
        <f>'5.1'!F20</f>
        <v>52031.861627000013</v>
      </c>
      <c r="E22" s="334"/>
      <c r="F22" s="300">
        <f>'5.1'!H20</f>
        <v>-5.0914605061638689E-2</v>
      </c>
      <c r="G22" s="240">
        <v>14.370967741935484</v>
      </c>
      <c r="H22" s="240">
        <v>21</v>
      </c>
      <c r="I22" s="240">
        <v>6.4</v>
      </c>
      <c r="J22" s="240">
        <v>13.409677419354839</v>
      </c>
      <c r="K22" s="240">
        <v>0.96129032258064484</v>
      </c>
    </row>
    <row r="23" spans="1:16" ht="14.15" customHeight="1">
      <c r="A23" s="140" t="s">
        <v>54</v>
      </c>
      <c r="B23" s="142">
        <f>B21+B22</f>
        <v>2689659</v>
      </c>
      <c r="C23" s="281">
        <f t="shared" ref="C23:D23" si="1">C21+C22</f>
        <v>363264.065805035</v>
      </c>
      <c r="D23" s="277">
        <f t="shared" si="1"/>
        <v>3992410.1695509925</v>
      </c>
      <c r="E23" s="334"/>
      <c r="F23" s="300">
        <f>'5.1'!H21</f>
        <v>-0.12391313114015935</v>
      </c>
      <c r="G23" s="240">
        <v>14.370967741935484</v>
      </c>
      <c r="H23" s="240">
        <v>21</v>
      </c>
      <c r="I23" s="240">
        <v>6.4</v>
      </c>
      <c r="J23" s="240">
        <v>13.409677419354839</v>
      </c>
      <c r="K23" s="240">
        <v>0.96129032258064484</v>
      </c>
    </row>
    <row r="24" spans="1:16" ht="15" customHeight="1">
      <c r="A24" s="90"/>
      <c r="B24" s="83"/>
      <c r="C24" s="498" t="s">
        <v>229</v>
      </c>
      <c r="D24" s="498"/>
      <c r="E24" s="498"/>
      <c r="F24" s="498"/>
      <c r="G24" s="501" t="s">
        <v>227</v>
      </c>
      <c r="H24" s="501"/>
      <c r="I24" s="501"/>
      <c r="J24" s="501"/>
      <c r="K24" s="501"/>
    </row>
    <row r="25" spans="1:16" ht="15" customHeight="1">
      <c r="A25" s="83"/>
      <c r="B25" s="83"/>
      <c r="C25" s="498"/>
      <c r="D25" s="498"/>
      <c r="E25" s="498"/>
      <c r="F25" s="498"/>
      <c r="G25" s="501" t="s">
        <v>228</v>
      </c>
      <c r="H25" s="501"/>
      <c r="I25" s="501"/>
      <c r="J25" s="501"/>
      <c r="K25" s="501"/>
    </row>
    <row r="26" spans="1:16" ht="30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6" ht="15" customHeight="1">
      <c r="A27" s="77"/>
      <c r="B27" s="77"/>
      <c r="C27" s="83"/>
      <c r="D27" s="88"/>
      <c r="E27" s="89"/>
      <c r="F27" s="89"/>
      <c r="G27" s="83"/>
      <c r="H27" s="90"/>
      <c r="I27" s="77"/>
      <c r="J27" s="83"/>
      <c r="K27" s="83"/>
    </row>
    <row r="28" spans="1:16" ht="18" customHeight="1">
      <c r="A28" s="83"/>
      <c r="B28" s="83"/>
      <c r="C28" s="83"/>
      <c r="D28" s="88"/>
      <c r="E28" s="89"/>
      <c r="F28" s="89"/>
      <c r="G28" s="83"/>
      <c r="H28" s="83"/>
      <c r="I28" s="83"/>
      <c r="J28" s="83"/>
      <c r="K28" s="83"/>
    </row>
    <row r="29" spans="1:16" ht="15" customHeight="1">
      <c r="A29" s="462" t="s">
        <v>242</v>
      </c>
      <c r="B29" s="462"/>
      <c r="C29" s="462"/>
      <c r="D29" s="462"/>
      <c r="E29" s="462"/>
      <c r="F29" s="462" t="s">
        <v>60</v>
      </c>
      <c r="G29" s="462"/>
      <c r="H29" s="462"/>
      <c r="I29" s="462"/>
      <c r="J29" s="462"/>
      <c r="K29" s="462"/>
    </row>
    <row r="30" spans="1:16" ht="15" customHeight="1">
      <c r="A30" s="105"/>
      <c r="B30" s="499"/>
      <c r="C30" s="499"/>
      <c r="D30" s="105"/>
      <c r="E30" s="105"/>
      <c r="F30" s="105"/>
      <c r="G30" s="105"/>
      <c r="H30" s="499"/>
      <c r="I30" s="499"/>
      <c r="J30" s="105"/>
      <c r="K30" s="105"/>
    </row>
    <row r="31" spans="1:16" ht="15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spans="1:16" ht="15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spans="1:11" ht="15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</row>
    <row r="34" spans="1:11" ht="1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</row>
    <row r="35" spans="1:11" ht="15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</row>
    <row r="36" spans="1:11" ht="15" customHeight="1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</row>
    <row r="37" spans="1:11" ht="15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</row>
    <row r="38" spans="1:11" ht="15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</row>
    <row r="39" spans="1:11" ht="1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1:11" ht="1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1:11" ht="1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5">
    <mergeCell ref="A1:K1"/>
    <mergeCell ref="A2:B2"/>
    <mergeCell ref="A3:K3"/>
    <mergeCell ref="B30:C30"/>
    <mergeCell ref="H30:I30"/>
    <mergeCell ref="B5:B6"/>
    <mergeCell ref="C4:F4"/>
    <mergeCell ref="G4:K4"/>
    <mergeCell ref="G24:K24"/>
    <mergeCell ref="G25:K25"/>
    <mergeCell ref="C24:F25"/>
    <mergeCell ref="F29:K29"/>
    <mergeCell ref="A29:E29"/>
    <mergeCell ref="E5:E6"/>
    <mergeCell ref="F5:F6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F72"/>
  <sheetViews>
    <sheetView showGridLines="0" zoomScaleNormal="100" zoomScaleSheetLayoutView="100" workbookViewId="0">
      <selection activeCell="C1" sqref="C1"/>
    </sheetView>
  </sheetViews>
  <sheetFormatPr defaultColWidth="9.1796875" defaultRowHeight="10"/>
  <cols>
    <col min="1" max="1" width="90.26953125" style="4" customWidth="1"/>
    <col min="2" max="2" width="9.1796875" style="2" customWidth="1"/>
    <col min="3" max="4" width="9.1796875" style="4" customWidth="1"/>
    <col min="5" max="5" width="9.1796875" style="4"/>
    <col min="6" max="6" width="9.1796875" style="4" customWidth="1"/>
    <col min="7" max="8" width="9.1796875" style="4"/>
    <col min="9" max="9" width="9.1796875" style="4" customWidth="1"/>
    <col min="10" max="16384" width="9.1796875" style="4"/>
  </cols>
  <sheetData>
    <row r="1" spans="1:4" ht="20">
      <c r="A1" s="38" t="s">
        <v>231</v>
      </c>
      <c r="C1" s="3"/>
      <c r="D1" s="3"/>
    </row>
    <row r="2" spans="1:4" ht="6" customHeight="1">
      <c r="A2" s="5"/>
      <c r="B2" s="5"/>
      <c r="C2" s="5"/>
      <c r="D2" s="5"/>
    </row>
    <row r="3" spans="1:4" ht="11.25" customHeight="1">
      <c r="A3" s="404" t="s">
        <v>320</v>
      </c>
      <c r="B3" s="404"/>
    </row>
    <row r="4" spans="1:4" ht="11.25" customHeight="1">
      <c r="A4" s="404"/>
      <c r="B4" s="404"/>
    </row>
    <row r="5" spans="1:4" ht="11.25" customHeight="1">
      <c r="A5" s="404"/>
      <c r="B5" s="404"/>
      <c r="C5" s="6"/>
      <c r="D5" s="6"/>
    </row>
    <row r="6" spans="1:4" ht="11.25" customHeight="1">
      <c r="A6" s="404"/>
      <c r="B6" s="404"/>
      <c r="C6" s="6"/>
      <c r="D6" s="6"/>
    </row>
    <row r="7" spans="1:4" ht="11.25" customHeight="1">
      <c r="A7" s="404"/>
      <c r="B7" s="404"/>
      <c r="C7" s="7"/>
      <c r="D7" s="6"/>
    </row>
    <row r="8" spans="1:4" ht="11.25" customHeight="1">
      <c r="A8" s="404"/>
      <c r="B8" s="404"/>
      <c r="C8" s="6"/>
      <c r="D8" s="6"/>
    </row>
    <row r="9" spans="1:4" ht="11.25" customHeight="1">
      <c r="A9" s="404"/>
      <c r="B9" s="404"/>
      <c r="C9" s="6"/>
      <c r="D9" s="6"/>
    </row>
    <row r="10" spans="1:4" ht="11.25" customHeight="1">
      <c r="A10" s="404"/>
      <c r="B10" s="404"/>
      <c r="C10" s="6"/>
      <c r="D10" s="6"/>
    </row>
    <row r="11" spans="1:4" ht="11.25" customHeight="1">
      <c r="A11" s="404"/>
      <c r="B11" s="404"/>
      <c r="C11" s="6"/>
      <c r="D11" s="6"/>
    </row>
    <row r="12" spans="1:4" ht="11.25" customHeight="1">
      <c r="A12" s="404"/>
      <c r="B12" s="404"/>
      <c r="C12" s="6"/>
      <c r="D12" s="6"/>
    </row>
    <row r="13" spans="1:4" ht="11.25" customHeight="1">
      <c r="A13" s="404"/>
      <c r="B13" s="404"/>
      <c r="C13" s="6"/>
      <c r="D13" s="6"/>
    </row>
    <row r="14" spans="1:4" ht="11.25" customHeight="1">
      <c r="A14" s="404"/>
      <c r="B14" s="404"/>
      <c r="C14" s="6"/>
      <c r="D14" s="6"/>
    </row>
    <row r="15" spans="1:4" ht="11.25" customHeight="1">
      <c r="A15" s="404"/>
      <c r="B15" s="404"/>
      <c r="C15" s="6"/>
      <c r="D15" s="6"/>
    </row>
    <row r="16" spans="1:4" ht="11.25" customHeight="1">
      <c r="A16" s="404"/>
      <c r="B16" s="404"/>
      <c r="C16" s="6"/>
      <c r="D16" s="6"/>
    </row>
    <row r="17" spans="1:6" ht="11.25" customHeight="1">
      <c r="A17" s="404"/>
      <c r="B17" s="404"/>
      <c r="C17" s="6"/>
      <c r="D17" s="6"/>
    </row>
    <row r="18" spans="1:6" ht="11.25" customHeight="1">
      <c r="A18" s="404"/>
      <c r="B18" s="404"/>
      <c r="C18" s="6"/>
      <c r="D18" s="6"/>
      <c r="F18" s="2"/>
    </row>
    <row r="19" spans="1:6" ht="11.25" customHeight="1">
      <c r="A19" s="404"/>
      <c r="B19" s="404"/>
      <c r="C19" s="6"/>
      <c r="D19" s="6"/>
      <c r="F19" s="2"/>
    </row>
    <row r="20" spans="1:6" ht="11.25" customHeight="1">
      <c r="A20" s="404"/>
      <c r="B20" s="404"/>
      <c r="C20" s="6"/>
      <c r="D20" s="6"/>
      <c r="F20" s="2"/>
    </row>
    <row r="21" spans="1:6" ht="11.25" customHeight="1">
      <c r="A21" s="404"/>
      <c r="B21" s="404"/>
      <c r="C21" s="6"/>
      <c r="D21" s="6"/>
      <c r="F21" s="2"/>
    </row>
    <row r="22" spans="1:6" ht="11.25" customHeight="1">
      <c r="A22" s="404"/>
      <c r="B22" s="404"/>
      <c r="C22" s="6"/>
      <c r="D22" s="6"/>
      <c r="F22" s="2"/>
    </row>
    <row r="23" spans="1:6" ht="11.25" customHeight="1">
      <c r="A23" s="404"/>
      <c r="B23" s="404"/>
      <c r="C23" s="6"/>
      <c r="D23" s="6"/>
      <c r="F23" s="2"/>
    </row>
    <row r="24" spans="1:6" ht="11.25" customHeight="1">
      <c r="A24" s="404"/>
      <c r="B24" s="404"/>
      <c r="C24" s="6"/>
      <c r="D24" s="6"/>
      <c r="F24" s="2"/>
    </row>
    <row r="25" spans="1:6" ht="11.25" customHeight="1">
      <c r="A25" s="404"/>
      <c r="B25" s="404"/>
      <c r="C25" s="6"/>
      <c r="D25" s="6"/>
      <c r="F25" s="2"/>
    </row>
    <row r="26" spans="1:6" ht="11.25" customHeight="1">
      <c r="A26" s="404"/>
      <c r="B26" s="404"/>
      <c r="C26" s="6"/>
      <c r="D26" s="6"/>
      <c r="F26" s="2"/>
    </row>
    <row r="27" spans="1:6" ht="11.25" customHeight="1">
      <c r="A27" s="404"/>
      <c r="B27" s="404"/>
      <c r="C27" s="6"/>
      <c r="D27" s="6"/>
      <c r="F27" s="2"/>
    </row>
    <row r="28" spans="1:6" ht="11.25" customHeight="1">
      <c r="A28" s="404"/>
      <c r="B28" s="404"/>
      <c r="C28" s="8"/>
      <c r="D28" s="8"/>
      <c r="F28" s="2"/>
    </row>
    <row r="29" spans="1:6" ht="11.25" customHeight="1">
      <c r="A29" s="404"/>
      <c r="B29" s="404"/>
      <c r="C29" s="6"/>
      <c r="D29" s="6"/>
      <c r="F29" s="2"/>
    </row>
    <row r="30" spans="1:6" ht="11.25" customHeight="1">
      <c r="A30" s="404"/>
      <c r="B30" s="404"/>
      <c r="C30" s="6"/>
      <c r="D30" s="6"/>
    </row>
    <row r="31" spans="1:6" ht="11.25" customHeight="1">
      <c r="A31" s="404"/>
      <c r="B31" s="404"/>
      <c r="C31" s="6"/>
      <c r="D31" s="6"/>
    </row>
    <row r="32" spans="1:6" ht="11.25" customHeight="1">
      <c r="A32" s="404"/>
      <c r="B32" s="404"/>
      <c r="C32" s="6"/>
      <c r="D32" s="6"/>
    </row>
    <row r="33" spans="1:4" ht="11.25" customHeight="1">
      <c r="A33" s="404"/>
      <c r="B33" s="404"/>
      <c r="C33" s="6"/>
      <c r="D33" s="6"/>
    </row>
    <row r="34" spans="1:4" ht="11.25" customHeight="1">
      <c r="A34" s="404"/>
      <c r="B34" s="404"/>
      <c r="C34" s="6"/>
      <c r="D34" s="6"/>
    </row>
    <row r="35" spans="1:4" ht="11.25" customHeight="1">
      <c r="A35" s="404"/>
      <c r="B35" s="404"/>
      <c r="C35" s="6"/>
      <c r="D35" s="6"/>
    </row>
    <row r="36" spans="1:4" ht="11.25" customHeight="1">
      <c r="A36" s="404"/>
      <c r="B36" s="404"/>
      <c r="C36" s="6"/>
      <c r="D36" s="6"/>
    </row>
    <row r="37" spans="1:4" ht="11.25" customHeight="1">
      <c r="A37" s="404"/>
      <c r="B37" s="404"/>
      <c r="C37" s="7"/>
      <c r="D37" s="7"/>
    </row>
    <row r="38" spans="1:4" ht="11.25" customHeight="1">
      <c r="A38" s="404"/>
      <c r="B38" s="404"/>
    </row>
    <row r="39" spans="1:4" ht="11.25" customHeight="1">
      <c r="A39" s="404"/>
      <c r="B39" s="404"/>
    </row>
    <row r="40" spans="1:4" ht="11.25" customHeight="1">
      <c r="A40" s="404"/>
      <c r="B40" s="404"/>
    </row>
    <row r="41" spans="1:4" ht="11.25" customHeight="1">
      <c r="A41" s="404"/>
      <c r="B41" s="404"/>
    </row>
    <row r="42" spans="1:4" ht="11.25" customHeight="1">
      <c r="A42" s="404"/>
      <c r="B42" s="404"/>
    </row>
    <row r="43" spans="1:4" ht="11.25" customHeight="1">
      <c r="A43" s="404"/>
      <c r="B43" s="404"/>
    </row>
    <row r="44" spans="1:4" ht="11.25" customHeight="1">
      <c r="A44" s="404"/>
      <c r="B44" s="404"/>
    </row>
    <row r="45" spans="1:4" ht="11.25" customHeight="1">
      <c r="A45" s="404"/>
      <c r="B45" s="404"/>
    </row>
    <row r="46" spans="1:4" ht="11.25" customHeight="1">
      <c r="A46" s="404"/>
      <c r="B46" s="404"/>
    </row>
    <row r="47" spans="1:4" ht="11.25" customHeight="1">
      <c r="A47" s="404"/>
      <c r="B47" s="404"/>
    </row>
    <row r="48" spans="1:4" ht="11.25" customHeight="1">
      <c r="A48" s="404"/>
      <c r="B48" s="404"/>
    </row>
    <row r="49" spans="1:2" ht="11.25" customHeight="1">
      <c r="A49" s="404"/>
      <c r="B49" s="404"/>
    </row>
    <row r="50" spans="1:2" ht="11.25" customHeight="1">
      <c r="A50" s="404"/>
      <c r="B50" s="404"/>
    </row>
    <row r="51" spans="1:2" ht="11.25" customHeight="1">
      <c r="A51" s="404"/>
      <c r="B51" s="404"/>
    </row>
    <row r="52" spans="1:2" ht="11.25" customHeight="1">
      <c r="A52" s="404"/>
      <c r="B52" s="404"/>
    </row>
    <row r="53" spans="1:2" ht="11.25" customHeight="1">
      <c r="A53" s="404"/>
      <c r="B53" s="404"/>
    </row>
    <row r="54" spans="1:2" ht="11.25" customHeight="1">
      <c r="A54" s="404"/>
      <c r="B54" s="404"/>
    </row>
    <row r="55" spans="1:2" ht="11.25" customHeight="1">
      <c r="A55" s="404"/>
      <c r="B55" s="404"/>
    </row>
    <row r="56" spans="1:2" ht="11.25" customHeight="1">
      <c r="A56" s="404"/>
      <c r="B56" s="404"/>
    </row>
    <row r="57" spans="1:2" ht="11.25" customHeight="1">
      <c r="A57" s="404"/>
      <c r="B57" s="404"/>
    </row>
    <row r="58" spans="1:2" ht="11.25" customHeight="1">
      <c r="A58" s="404"/>
      <c r="B58" s="404"/>
    </row>
    <row r="59" spans="1:2" ht="11.25" customHeight="1">
      <c r="A59" s="404"/>
      <c r="B59" s="404"/>
    </row>
    <row r="60" spans="1:2" ht="11.25" customHeight="1">
      <c r="A60" s="404"/>
      <c r="B60" s="404"/>
    </row>
    <row r="61" spans="1:2" ht="11.25" customHeight="1">
      <c r="A61" s="404"/>
      <c r="B61" s="404"/>
    </row>
    <row r="62" spans="1:2" ht="11.25" customHeight="1">
      <c r="A62" s="404"/>
      <c r="B62" s="404"/>
    </row>
    <row r="63" spans="1:2" ht="11.25" customHeight="1">
      <c r="A63" s="404"/>
      <c r="B63" s="404"/>
    </row>
    <row r="64" spans="1:2" ht="11.25" customHeight="1">
      <c r="A64" s="404"/>
      <c r="B64" s="404"/>
    </row>
    <row r="65" spans="1:2" ht="11.25" customHeight="1">
      <c r="A65" s="404"/>
      <c r="B65" s="404"/>
    </row>
    <row r="66" spans="1:2" ht="11.25" customHeight="1">
      <c r="A66" s="404"/>
      <c r="B66" s="404"/>
    </row>
    <row r="67" spans="1:2" ht="11.25" customHeight="1">
      <c r="A67" s="404"/>
      <c r="B67" s="404"/>
    </row>
    <row r="68" spans="1:2" ht="11.25" customHeight="1">
      <c r="A68" s="404"/>
      <c r="B68" s="404"/>
    </row>
    <row r="69" spans="1:2" ht="11.25" customHeight="1">
      <c r="A69" s="404"/>
      <c r="B69" s="404"/>
    </row>
    <row r="70" spans="1:2" ht="11.25" customHeight="1">
      <c r="A70" s="404"/>
      <c r="B70" s="404"/>
    </row>
    <row r="71" spans="1:2" ht="11.25" customHeight="1">
      <c r="A71" s="404"/>
      <c r="B71" s="404"/>
    </row>
    <row r="72" spans="1:2" ht="11.25" customHeight="1">
      <c r="A72" s="9"/>
      <c r="B72" s="9"/>
    </row>
  </sheetData>
  <mergeCells count="1">
    <mergeCell ref="A3:B71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2"/>
  <dimension ref="A1:P57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16.26953125" style="67" customWidth="1"/>
    <col min="2" max="2" width="10.26953125" style="67" customWidth="1"/>
    <col min="3" max="3" width="10" style="67" customWidth="1"/>
    <col min="4" max="4" width="10.7265625" style="67" customWidth="1"/>
    <col min="5" max="6" width="8.54296875" style="67" customWidth="1"/>
    <col min="7" max="10" width="6.7265625" style="67" customWidth="1"/>
    <col min="11" max="11" width="8.1796875" style="67" customWidth="1"/>
    <col min="12" max="13" width="9.1796875" style="67"/>
    <col min="14" max="14" width="11.1796875" style="67" customWidth="1"/>
    <col min="15" max="16384" width="9.1796875" style="67"/>
  </cols>
  <sheetData>
    <row r="1" spans="1:11" s="93" customFormat="1" ht="18">
      <c r="A1" s="490" t="str">
        <f>"6.10 Spotřeba zemního plynu a teplota ovzduší podle krajů: "&amp;LOWER(A3)</f>
        <v>6.10 Spotřeba zemního plynu a teplota ovzduší podle krajů: červen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6" customHeight="1">
      <c r="A2" s="494"/>
      <c r="B2" s="494"/>
      <c r="C2" s="267"/>
      <c r="D2" s="268"/>
      <c r="E2" s="269"/>
      <c r="F2" s="269"/>
      <c r="G2" s="269"/>
      <c r="H2" s="269"/>
    </row>
    <row r="3" spans="1:11" ht="20.149999999999999" customHeight="1">
      <c r="A3" s="457" t="str">
        <f>'3.1'!F5</f>
        <v>Červen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</row>
    <row r="4" spans="1:11" ht="20.149999999999999" customHeight="1">
      <c r="A4" s="112"/>
      <c r="B4" s="230">
        <f>'3.1'!A4</f>
        <v>2026</v>
      </c>
      <c r="C4" s="513" t="s">
        <v>59</v>
      </c>
      <c r="D4" s="514"/>
      <c r="E4" s="514"/>
      <c r="F4" s="515"/>
      <c r="G4" s="516" t="s">
        <v>181</v>
      </c>
      <c r="H4" s="516"/>
      <c r="I4" s="516"/>
      <c r="J4" s="516"/>
      <c r="K4" s="516"/>
    </row>
    <row r="5" spans="1:11" ht="49.5" customHeight="1">
      <c r="A5" s="250"/>
      <c r="B5" s="475" t="s">
        <v>180</v>
      </c>
      <c r="C5" s="312"/>
      <c r="D5" s="313"/>
      <c r="E5" s="475" t="s">
        <v>264</v>
      </c>
      <c r="F5" s="495" t="s">
        <v>267</v>
      </c>
      <c r="G5" s="335" t="s">
        <v>61</v>
      </c>
      <c r="H5" s="335" t="s">
        <v>169</v>
      </c>
      <c r="I5" s="335" t="s">
        <v>170</v>
      </c>
      <c r="J5" s="335" t="s">
        <v>269</v>
      </c>
      <c r="K5" s="335" t="s">
        <v>270</v>
      </c>
    </row>
    <row r="6" spans="1:11" ht="15" customHeight="1">
      <c r="A6" s="199" t="s">
        <v>182</v>
      </c>
      <c r="B6" s="461"/>
      <c r="C6" s="201" t="s">
        <v>246</v>
      </c>
      <c r="D6" s="199" t="s">
        <v>247</v>
      </c>
      <c r="E6" s="461"/>
      <c r="F6" s="496"/>
      <c r="G6" s="199" t="s">
        <v>217</v>
      </c>
      <c r="H6" s="199" t="s">
        <v>217</v>
      </c>
      <c r="I6" s="199" t="s">
        <v>217</v>
      </c>
      <c r="J6" s="199" t="s">
        <v>217</v>
      </c>
      <c r="K6" s="199" t="s">
        <v>217</v>
      </c>
    </row>
    <row r="7" spans="1:11" ht="14.15" customHeight="1">
      <c r="A7" s="135" t="s">
        <v>8</v>
      </c>
      <c r="B7" s="113">
        <f>'6.1'!D26</f>
        <v>101123</v>
      </c>
      <c r="C7" s="280">
        <f>'6.1'!E26</f>
        <v>9817.1529530000007</v>
      </c>
      <c r="D7" s="113">
        <f>'6.1'!F26</f>
        <v>108499.02925599999</v>
      </c>
      <c r="E7" s="274">
        <f>D7/$D$21</f>
        <v>3.1471081606818947E-2</v>
      </c>
      <c r="F7" s="299">
        <f>'6.1'!H26</f>
        <v>-3.0774685833747404E-2</v>
      </c>
      <c r="G7" s="293">
        <v>18.703333333333337</v>
      </c>
      <c r="H7" s="294">
        <v>27.7</v>
      </c>
      <c r="I7" s="294">
        <v>10.1</v>
      </c>
      <c r="J7" s="294">
        <v>15.399999999999993</v>
      </c>
      <c r="K7" s="293">
        <v>3.3033333333333434</v>
      </c>
    </row>
    <row r="8" spans="1:11" ht="14.15" customHeight="1">
      <c r="A8" s="135" t="s">
        <v>9</v>
      </c>
      <c r="B8" s="113">
        <f>'6.1'!D56</f>
        <v>369324</v>
      </c>
      <c r="C8" s="280">
        <f>'6.1'!E56</f>
        <v>24676.400000000001</v>
      </c>
      <c r="D8" s="113">
        <f>'6.1'!F56</f>
        <v>272279.42577999999</v>
      </c>
      <c r="E8" s="274">
        <f t="shared" ref="E8:E20" si="0">D8/$D$21</f>
        <v>7.8977001797519042E-2</v>
      </c>
      <c r="F8" s="299">
        <f>'6.1'!H56</f>
        <v>-6.0830380556200422E-2</v>
      </c>
      <c r="G8" s="293">
        <v>21.160000000000004</v>
      </c>
      <c r="H8" s="294">
        <v>30.2</v>
      </c>
      <c r="I8" s="294">
        <v>13.9</v>
      </c>
      <c r="J8" s="294">
        <v>17</v>
      </c>
      <c r="K8" s="293">
        <v>4.1600000000000037</v>
      </c>
    </row>
    <row r="9" spans="1:11" ht="14.15" customHeight="1">
      <c r="A9" s="135" t="s">
        <v>10</v>
      </c>
      <c r="B9" s="113">
        <f>'6.2'!D26</f>
        <v>78460</v>
      </c>
      <c r="C9" s="280">
        <f>'6.2'!E26</f>
        <v>12243.94</v>
      </c>
      <c r="D9" s="113">
        <f>'6.2'!F26</f>
        <v>135074.85980999999</v>
      </c>
      <c r="E9" s="274">
        <f t="shared" si="0"/>
        <v>3.9179631055317125E-2</v>
      </c>
      <c r="F9" s="299">
        <f>'6.2'!H26</f>
        <v>0.10789847532009234</v>
      </c>
      <c r="G9" s="293">
        <v>18.04</v>
      </c>
      <c r="H9" s="294">
        <v>27.5</v>
      </c>
      <c r="I9" s="294">
        <v>9.1999999999999993</v>
      </c>
      <c r="J9" s="294">
        <v>14.600000000000007</v>
      </c>
      <c r="K9" s="293">
        <v>3.4399999999999924</v>
      </c>
    </row>
    <row r="10" spans="1:11" ht="14.15" customHeight="1">
      <c r="A10" s="135" t="s">
        <v>88</v>
      </c>
      <c r="B10" s="113">
        <f>'6.2'!D56</f>
        <v>113013</v>
      </c>
      <c r="C10" s="280">
        <f>'6.2'!E56</f>
        <v>11006.1</v>
      </c>
      <c r="D10" s="113">
        <f>'6.2'!F56</f>
        <v>121440.65447000001</v>
      </c>
      <c r="E10" s="274">
        <f t="shared" si="0"/>
        <v>3.5224911903988521E-2</v>
      </c>
      <c r="F10" s="299">
        <f>'6.2'!H56</f>
        <v>3.4719088447653361E-2</v>
      </c>
      <c r="G10" s="293">
        <v>18.466666666666665</v>
      </c>
      <c r="H10" s="294">
        <v>27.6</v>
      </c>
      <c r="I10" s="294">
        <v>10.5</v>
      </c>
      <c r="J10" s="294">
        <v>15.199999999999992</v>
      </c>
      <c r="K10" s="293">
        <v>3.2666666666666728</v>
      </c>
    </row>
    <row r="11" spans="1:11" ht="14.15" customHeight="1">
      <c r="A11" s="135" t="s">
        <v>11</v>
      </c>
      <c r="B11" s="113">
        <f>'6.3'!D26</f>
        <v>89968</v>
      </c>
      <c r="C11" s="280">
        <f>'6.3'!E26</f>
        <v>9355.1110000000008</v>
      </c>
      <c r="D11" s="113">
        <f>'6.3'!F26</f>
        <v>103218.95089000001</v>
      </c>
      <c r="E11" s="274">
        <f t="shared" si="0"/>
        <v>2.9939549220895822E-2</v>
      </c>
      <c r="F11" s="299">
        <f>'6.3'!H26</f>
        <v>-2.9723907609653891E-2</v>
      </c>
      <c r="G11" s="293">
        <v>18.603333333333335</v>
      </c>
      <c r="H11" s="294">
        <v>28.2</v>
      </c>
      <c r="I11" s="294">
        <v>10.7</v>
      </c>
      <c r="J11" s="294">
        <v>15.100000000000007</v>
      </c>
      <c r="K11" s="293">
        <v>3.5033333333333285</v>
      </c>
    </row>
    <row r="12" spans="1:11" ht="14.15" customHeight="1">
      <c r="A12" s="135" t="s">
        <v>12</v>
      </c>
      <c r="B12" s="113">
        <f>'6.3'!D56</f>
        <v>351208</v>
      </c>
      <c r="C12" s="280">
        <f>'6.3'!E56</f>
        <v>37038.527999999998</v>
      </c>
      <c r="D12" s="113">
        <f>'6.3'!F56</f>
        <v>408532.03291000001</v>
      </c>
      <c r="E12" s="274">
        <f t="shared" si="0"/>
        <v>0.11849824864676627</v>
      </c>
      <c r="F12" s="299">
        <f>'6.3'!H56</f>
        <v>-7.6907686327445171E-2</v>
      </c>
      <c r="G12" s="293">
        <v>18.983333333333334</v>
      </c>
      <c r="H12" s="294">
        <v>28.5</v>
      </c>
      <c r="I12" s="294">
        <v>12.1</v>
      </c>
      <c r="J12" s="294">
        <v>15.5</v>
      </c>
      <c r="K12" s="293">
        <v>3.4833333333333343</v>
      </c>
    </row>
    <row r="13" spans="1:11" ht="14.15" customHeight="1">
      <c r="A13" s="135" t="s">
        <v>13</v>
      </c>
      <c r="B13" s="113">
        <f>'6.4'!D26</f>
        <v>177830</v>
      </c>
      <c r="C13" s="280">
        <f>'6.4'!E26</f>
        <v>17162.299999999996</v>
      </c>
      <c r="D13" s="113">
        <f>'6.4'!F26</f>
        <v>189368.91718000002</v>
      </c>
      <c r="E13" s="274">
        <f t="shared" si="0"/>
        <v>5.4928091866196592E-2</v>
      </c>
      <c r="F13" s="299">
        <f>'6.4'!H26</f>
        <v>1.001047539459273E-2</v>
      </c>
      <c r="G13" s="293">
        <v>19.113333333333333</v>
      </c>
      <c r="H13" s="294">
        <v>28.6</v>
      </c>
      <c r="I13" s="294">
        <v>12.1</v>
      </c>
      <c r="J13" s="294">
        <v>14.899999999999993</v>
      </c>
      <c r="K13" s="293">
        <v>4.21333333333334</v>
      </c>
    </row>
    <row r="14" spans="1:11" ht="14.15" customHeight="1">
      <c r="A14" s="135" t="s">
        <v>14</v>
      </c>
      <c r="B14" s="113">
        <f>'6.4'!D56</f>
        <v>132083</v>
      </c>
      <c r="C14" s="280">
        <f>'6.4'!E56</f>
        <v>13154.349999999999</v>
      </c>
      <c r="D14" s="113">
        <f>'6.4'!F56</f>
        <v>145144.54127400002</v>
      </c>
      <c r="E14" s="274">
        <f t="shared" si="0"/>
        <v>4.2100429234630719E-2</v>
      </c>
      <c r="F14" s="299">
        <f>'6.4'!H56</f>
        <v>4.2809050206503031E-2</v>
      </c>
      <c r="G14" s="293">
        <v>19.20333333333333</v>
      </c>
      <c r="H14" s="294">
        <v>28.7</v>
      </c>
      <c r="I14" s="294">
        <v>11.1</v>
      </c>
      <c r="J14" s="294">
        <v>16.199999999999992</v>
      </c>
      <c r="K14" s="293">
        <v>3.0033333333333374</v>
      </c>
    </row>
    <row r="15" spans="1:11" ht="14.15" customHeight="1">
      <c r="A15" s="135" t="s">
        <v>15</v>
      </c>
      <c r="B15" s="113">
        <f>'6.5'!D26</f>
        <v>153603</v>
      </c>
      <c r="C15" s="280">
        <f>'6.5'!E26</f>
        <v>12824.346</v>
      </c>
      <c r="D15" s="113">
        <f>'6.5'!F26</f>
        <v>141503.28947999998</v>
      </c>
      <c r="E15" s="274">
        <f t="shared" si="0"/>
        <v>4.1044252666547605E-2</v>
      </c>
      <c r="F15" s="299">
        <f>'6.5'!H26</f>
        <v>-4.1895281209477601E-3</v>
      </c>
      <c r="G15" s="293">
        <v>19.666666666666668</v>
      </c>
      <c r="H15" s="294">
        <v>28.8</v>
      </c>
      <c r="I15" s="294">
        <v>10.8</v>
      </c>
      <c r="J15" s="294">
        <v>15.600000000000007</v>
      </c>
      <c r="K15" s="293">
        <v>4.0666666666666611</v>
      </c>
    </row>
    <row r="16" spans="1:11" ht="14.15" customHeight="1">
      <c r="A16" s="135" t="s">
        <v>1</v>
      </c>
      <c r="B16" s="113">
        <f>'6.5'!D56</f>
        <v>366546</v>
      </c>
      <c r="C16" s="280">
        <f>'6.5'!E56</f>
        <v>15836.217999999999</v>
      </c>
      <c r="D16" s="113">
        <f>'6.5'!F56</f>
        <v>174774.14408330101</v>
      </c>
      <c r="E16" s="274">
        <f t="shared" si="0"/>
        <v>5.0694751731185018E-2</v>
      </c>
      <c r="F16" s="299">
        <f>'6.5'!H56</f>
        <v>-4.9896638085114062E-2</v>
      </c>
      <c r="G16" s="293">
        <v>21.676666666666662</v>
      </c>
      <c r="H16" s="294">
        <v>31.9</v>
      </c>
      <c r="I16" s="294">
        <v>13.5</v>
      </c>
      <c r="J16" s="294">
        <v>16.800000000000008</v>
      </c>
      <c r="K16" s="293">
        <v>4.8766666666666545</v>
      </c>
    </row>
    <row r="17" spans="1:16" ht="14.15" customHeight="1">
      <c r="A17" s="135" t="s">
        <v>16</v>
      </c>
      <c r="B17" s="113">
        <f>'6.6'!D26</f>
        <v>278851</v>
      </c>
      <c r="C17" s="280">
        <f>'6.6'!E26</f>
        <v>41056.410999999993</v>
      </c>
      <c r="D17" s="113">
        <f>'6.6'!F26</f>
        <v>453021.45563270501</v>
      </c>
      <c r="E17" s="274">
        <f t="shared" si="0"/>
        <v>0.13140279039932842</v>
      </c>
      <c r="F17" s="299">
        <f>'6.6'!H26</f>
        <v>4.5586519048492355E-2</v>
      </c>
      <c r="G17" s="293">
        <v>19.980000000000004</v>
      </c>
      <c r="H17" s="294">
        <v>29.6</v>
      </c>
      <c r="I17" s="294">
        <v>11.5</v>
      </c>
      <c r="J17" s="294">
        <v>16.600000000000009</v>
      </c>
      <c r="K17" s="293">
        <v>3.3799999999999955</v>
      </c>
      <c r="L17" s="68"/>
      <c r="N17" s="68"/>
      <c r="O17" s="68"/>
      <c r="P17" s="68"/>
    </row>
    <row r="18" spans="1:16" ht="14.15" customHeight="1">
      <c r="A18" s="135" t="s">
        <v>17</v>
      </c>
      <c r="B18" s="113">
        <f>'6.6'!D56</f>
        <v>206972</v>
      </c>
      <c r="C18" s="280">
        <f>'6.6'!E56</f>
        <v>85395.698000000004</v>
      </c>
      <c r="D18" s="113">
        <f>'6.6'!F56</f>
        <v>943939.42385700007</v>
      </c>
      <c r="E18" s="274">
        <f t="shared" si="0"/>
        <v>0.27379779196000986</v>
      </c>
      <c r="F18" s="299">
        <f>'6.6'!H56</f>
        <v>0.25476764830341214</v>
      </c>
      <c r="G18" s="293">
        <v>19.583333333333329</v>
      </c>
      <c r="H18" s="294">
        <v>30</v>
      </c>
      <c r="I18" s="294">
        <v>11</v>
      </c>
      <c r="J18" s="294">
        <v>16.699999999999992</v>
      </c>
      <c r="K18" s="293">
        <v>2.8833333333333364</v>
      </c>
      <c r="L18" s="68"/>
      <c r="N18" s="68"/>
      <c r="O18" s="68"/>
      <c r="P18" s="68"/>
    </row>
    <row r="19" spans="1:16" ht="14.15" customHeight="1">
      <c r="A19" s="135" t="s">
        <v>18</v>
      </c>
      <c r="B19" s="113">
        <f>'6.7'!D26</f>
        <v>118072</v>
      </c>
      <c r="C19" s="280">
        <f>'6.7'!E26</f>
        <v>9687.7900470000004</v>
      </c>
      <c r="D19" s="113">
        <f>'6.7'!F26</f>
        <v>106915.87119799999</v>
      </c>
      <c r="E19" s="274">
        <f t="shared" si="0"/>
        <v>3.1011872922820004E-2</v>
      </c>
      <c r="F19" s="299">
        <f>'6.7'!H26</f>
        <v>-1.6729794005634274E-2</v>
      </c>
      <c r="G19" s="293">
        <v>19.006666666666664</v>
      </c>
      <c r="H19" s="294">
        <v>29</v>
      </c>
      <c r="I19" s="294">
        <v>10.3</v>
      </c>
      <c r="J19" s="294">
        <v>15.199999999999992</v>
      </c>
      <c r="K19" s="293">
        <v>3.806666666666672</v>
      </c>
      <c r="L19" s="68"/>
      <c r="N19" s="68"/>
      <c r="O19" s="68"/>
      <c r="P19" s="68"/>
    </row>
    <row r="20" spans="1:16" ht="14.15" customHeight="1">
      <c r="A20" s="140" t="s">
        <v>19</v>
      </c>
      <c r="B20" s="277">
        <f>'6.7'!D56</f>
        <v>150142</v>
      </c>
      <c r="C20" s="281">
        <f>'6.7'!E56</f>
        <v>13038.500000000002</v>
      </c>
      <c r="D20" s="277">
        <f>'6.7'!F56</f>
        <v>143866.06104</v>
      </c>
      <c r="E20" s="278">
        <f t="shared" si="0"/>
        <v>4.1729594987975981E-2</v>
      </c>
      <c r="F20" s="300">
        <f>'6.7'!H56</f>
        <v>-6.9024362379687468E-2</v>
      </c>
      <c r="G20" s="295">
        <v>18.756666666666664</v>
      </c>
      <c r="H20" s="296">
        <v>27.9</v>
      </c>
      <c r="I20" s="296">
        <v>11.9</v>
      </c>
      <c r="J20" s="296">
        <v>16.5</v>
      </c>
      <c r="K20" s="295">
        <v>2.2566666666666642</v>
      </c>
      <c r="L20" s="68"/>
    </row>
    <row r="21" spans="1:16" ht="14.15" customHeight="1">
      <c r="A21" s="135" t="s">
        <v>0</v>
      </c>
      <c r="B21" s="137">
        <f>SUM(B7:B20)</f>
        <v>2687195</v>
      </c>
      <c r="C21" s="280">
        <f>SUM(C7:C20)</f>
        <v>312292.84499999997</v>
      </c>
      <c r="D21" s="113">
        <f>SUM(D7:D20)</f>
        <v>3447578.6568610063</v>
      </c>
      <c r="E21" s="333">
        <f>SUM(E7:E20)</f>
        <v>1</v>
      </c>
      <c r="F21" s="299"/>
      <c r="G21" s="234">
        <v>19.37</v>
      </c>
      <c r="H21" s="234">
        <v>28.8</v>
      </c>
      <c r="I21" s="234">
        <v>11.2</v>
      </c>
      <c r="J21" s="234">
        <v>17</v>
      </c>
      <c r="K21" s="234">
        <v>2.370000000000001</v>
      </c>
    </row>
    <row r="22" spans="1:16" ht="14.15" customHeight="1">
      <c r="A22" s="140" t="s">
        <v>90</v>
      </c>
      <c r="B22" s="334"/>
      <c r="C22" s="281">
        <f>'5.1'!E27</f>
        <v>495.20614994299785</v>
      </c>
      <c r="D22" s="277">
        <f>'5.1'!F27</f>
        <v>5461.8949649999849</v>
      </c>
      <c r="E22" s="334"/>
      <c r="F22" s="300">
        <f>'5.1'!H27</f>
        <v>-0.59319497785905551</v>
      </c>
      <c r="G22" s="240">
        <v>19.37</v>
      </c>
      <c r="H22" s="240">
        <v>28.8</v>
      </c>
      <c r="I22" s="240">
        <v>11.2</v>
      </c>
      <c r="J22" s="240">
        <v>17</v>
      </c>
      <c r="K22" s="240">
        <v>2.370000000000001</v>
      </c>
    </row>
    <row r="23" spans="1:16" ht="14.15" customHeight="1">
      <c r="A23" s="140" t="s">
        <v>54</v>
      </c>
      <c r="B23" s="142">
        <f>B21+B22</f>
        <v>2687195</v>
      </c>
      <c r="C23" s="281">
        <f t="shared" ref="C23:D23" si="1">C21+C22</f>
        <v>312788.05114994297</v>
      </c>
      <c r="D23" s="277">
        <f t="shared" si="1"/>
        <v>3453040.5518260063</v>
      </c>
      <c r="E23" s="334"/>
      <c r="F23" s="300">
        <f>'5.1'!H28</f>
        <v>4.4684160204326966E-2</v>
      </c>
      <c r="G23" s="240">
        <v>19.37</v>
      </c>
      <c r="H23" s="240">
        <v>28.8</v>
      </c>
      <c r="I23" s="240">
        <v>11.2</v>
      </c>
      <c r="J23" s="240">
        <v>17</v>
      </c>
      <c r="K23" s="240">
        <v>2.370000000000001</v>
      </c>
    </row>
    <row r="24" spans="1:16" ht="15" customHeight="1">
      <c r="A24" s="90"/>
      <c r="B24" s="83"/>
      <c r="C24" s="498" t="s">
        <v>229</v>
      </c>
      <c r="D24" s="498"/>
      <c r="E24" s="498"/>
      <c r="F24" s="498"/>
      <c r="G24" s="501" t="s">
        <v>227</v>
      </c>
      <c r="H24" s="501"/>
      <c r="I24" s="501"/>
      <c r="J24" s="501"/>
      <c r="K24" s="501"/>
    </row>
    <row r="25" spans="1:16" ht="15" customHeight="1">
      <c r="A25" s="83"/>
      <c r="B25" s="83"/>
      <c r="C25" s="498"/>
      <c r="D25" s="498"/>
      <c r="E25" s="498"/>
      <c r="F25" s="498"/>
      <c r="G25" s="501" t="s">
        <v>228</v>
      </c>
      <c r="H25" s="501"/>
      <c r="I25" s="501"/>
      <c r="J25" s="501"/>
      <c r="K25" s="501"/>
    </row>
    <row r="26" spans="1:16" ht="30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6" ht="15" customHeight="1">
      <c r="A27" s="77"/>
      <c r="B27" s="77"/>
      <c r="C27" s="83"/>
      <c r="D27" s="88"/>
      <c r="E27" s="89"/>
      <c r="F27" s="89"/>
      <c r="G27" s="83"/>
      <c r="H27" s="90"/>
      <c r="I27" s="77"/>
      <c r="J27" s="83"/>
      <c r="K27" s="83"/>
    </row>
    <row r="28" spans="1:16" ht="18" customHeight="1">
      <c r="A28" s="83"/>
      <c r="B28" s="83"/>
      <c r="C28" s="83"/>
      <c r="D28" s="88"/>
      <c r="E28" s="89"/>
      <c r="F28" s="89"/>
      <c r="G28" s="83"/>
      <c r="H28" s="83"/>
      <c r="I28" s="83"/>
      <c r="J28" s="83"/>
      <c r="K28" s="83"/>
    </row>
    <row r="29" spans="1:16" ht="15" customHeight="1">
      <c r="A29" s="462" t="s">
        <v>242</v>
      </c>
      <c r="B29" s="462"/>
      <c r="C29" s="462"/>
      <c r="D29" s="462"/>
      <c r="E29" s="462"/>
      <c r="F29" s="462" t="s">
        <v>60</v>
      </c>
      <c r="G29" s="462"/>
      <c r="H29" s="462"/>
      <c r="I29" s="462"/>
      <c r="J29" s="462"/>
      <c r="K29" s="462"/>
    </row>
    <row r="30" spans="1:16" ht="15" customHeight="1">
      <c r="A30" s="105"/>
      <c r="B30" s="499"/>
      <c r="C30" s="499"/>
      <c r="D30" s="105"/>
      <c r="E30" s="105"/>
      <c r="F30" s="105"/>
      <c r="G30" s="105"/>
      <c r="H30" s="499"/>
      <c r="I30" s="499"/>
      <c r="J30" s="105"/>
      <c r="K30" s="105"/>
    </row>
    <row r="31" spans="1:16" ht="15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spans="1:16" ht="15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spans="1:11" ht="15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</row>
    <row r="34" spans="1:11" ht="1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</row>
    <row r="35" spans="1:11" ht="15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</row>
    <row r="36" spans="1:11" ht="15" customHeight="1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</row>
    <row r="37" spans="1:11" ht="15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</row>
    <row r="38" spans="1:11" ht="15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</row>
    <row r="39" spans="1:11" ht="1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1:11" ht="1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1:11" ht="1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5">
    <mergeCell ref="A1:K1"/>
    <mergeCell ref="A2:B2"/>
    <mergeCell ref="A3:K3"/>
    <mergeCell ref="B30:C30"/>
    <mergeCell ref="H30:I30"/>
    <mergeCell ref="B5:B6"/>
    <mergeCell ref="C4:F4"/>
    <mergeCell ref="G4:K4"/>
    <mergeCell ref="G24:K24"/>
    <mergeCell ref="G25:K25"/>
    <mergeCell ref="C24:F25"/>
    <mergeCell ref="F29:K29"/>
    <mergeCell ref="A29:E29"/>
    <mergeCell ref="E5:E6"/>
    <mergeCell ref="F5:F6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3"/>
  <dimension ref="A1:P57"/>
  <sheetViews>
    <sheetView showGridLines="0" topLeftCell="A3" zoomScaleNormal="100" zoomScaleSheetLayoutView="100" workbookViewId="0">
      <selection activeCell="C1" sqref="C1"/>
    </sheetView>
  </sheetViews>
  <sheetFormatPr defaultColWidth="9.1796875" defaultRowHeight="12.5"/>
  <cols>
    <col min="1" max="1" width="16.26953125" style="67" customWidth="1"/>
    <col min="2" max="2" width="10.26953125" style="67" customWidth="1"/>
    <col min="3" max="3" width="10" style="67" customWidth="1"/>
    <col min="4" max="4" width="10.7265625" style="67" customWidth="1"/>
    <col min="5" max="6" width="8.54296875" style="67" customWidth="1"/>
    <col min="7" max="10" width="6.7265625" style="67" customWidth="1"/>
    <col min="11" max="11" width="8.1796875" style="67" customWidth="1"/>
    <col min="12" max="13" width="9.1796875" style="67"/>
    <col min="14" max="14" width="11.1796875" style="67" customWidth="1"/>
    <col min="15" max="16384" width="9.1796875" style="67"/>
  </cols>
  <sheetData>
    <row r="1" spans="1:11" s="93" customFormat="1" ht="18">
      <c r="A1" s="490" t="str">
        <f>"6.11 Spotřeba zemního plynu a teplota ovzduší podle krajů: "&amp;(A3)</f>
        <v>6.11 Spotřeba zemního plynu a teplota ovzduší podle krajů: II. čtvrtletí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1" ht="6" customHeight="1">
      <c r="A2" s="494"/>
      <c r="B2" s="494"/>
      <c r="C2" s="267"/>
      <c r="D2" s="268"/>
      <c r="E2" s="269"/>
      <c r="F2" s="269"/>
      <c r="G2" s="269"/>
      <c r="H2" s="269"/>
    </row>
    <row r="3" spans="1:11" ht="20.149999999999999" customHeight="1">
      <c r="A3" s="517" t="str">
        <f>'3.1'!G5</f>
        <v>II. čtvrtletí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</row>
    <row r="4" spans="1:11" ht="20.149999999999999" customHeight="1">
      <c r="A4" s="112"/>
      <c r="B4" s="230">
        <f>'3.1'!A4</f>
        <v>2026</v>
      </c>
      <c r="C4" s="513" t="s">
        <v>59</v>
      </c>
      <c r="D4" s="514"/>
      <c r="E4" s="514"/>
      <c r="F4" s="515"/>
      <c r="G4" s="516" t="s">
        <v>181</v>
      </c>
      <c r="H4" s="516"/>
      <c r="I4" s="516"/>
      <c r="J4" s="516"/>
      <c r="K4" s="516"/>
    </row>
    <row r="5" spans="1:11" ht="49.5" customHeight="1">
      <c r="A5" s="250"/>
      <c r="B5" s="475" t="s">
        <v>180</v>
      </c>
      <c r="C5" s="312"/>
      <c r="D5" s="313"/>
      <c r="E5" s="475" t="s">
        <v>264</v>
      </c>
      <c r="F5" s="495" t="s">
        <v>267</v>
      </c>
      <c r="G5" s="335" t="s">
        <v>61</v>
      </c>
      <c r="H5" s="335" t="s">
        <v>169</v>
      </c>
      <c r="I5" s="335" t="s">
        <v>170</v>
      </c>
      <c r="J5" s="335" t="s">
        <v>269</v>
      </c>
      <c r="K5" s="335" t="s">
        <v>270</v>
      </c>
    </row>
    <row r="6" spans="1:11" ht="15" customHeight="1">
      <c r="A6" s="199" t="s">
        <v>182</v>
      </c>
      <c r="B6" s="461"/>
      <c r="C6" s="201" t="s">
        <v>246</v>
      </c>
      <c r="D6" s="199" t="s">
        <v>247</v>
      </c>
      <c r="E6" s="461"/>
      <c r="F6" s="496"/>
      <c r="G6" s="199" t="s">
        <v>217</v>
      </c>
      <c r="H6" s="199" t="s">
        <v>217</v>
      </c>
      <c r="I6" s="199" t="s">
        <v>217</v>
      </c>
      <c r="J6" s="199" t="s">
        <v>217</v>
      </c>
      <c r="K6" s="199" t="s">
        <v>217</v>
      </c>
    </row>
    <row r="7" spans="1:11" ht="14.15" customHeight="1">
      <c r="A7" s="135" t="s">
        <v>8</v>
      </c>
      <c r="B7" s="113">
        <f>'6.1'!D32</f>
        <v>101123</v>
      </c>
      <c r="C7" s="280">
        <f>'6.1'!E32</f>
        <v>41224.868360999993</v>
      </c>
      <c r="D7" s="113">
        <f>'6.1'!F32</f>
        <v>454204.39454799995</v>
      </c>
      <c r="E7" s="274">
        <f>D7/$D$21</f>
        <v>3.3998900597790961E-2</v>
      </c>
      <c r="F7" s="299">
        <f>'6.1'!H32</f>
        <v>-3.1877504204618892E-2</v>
      </c>
      <c r="G7" s="293">
        <f>AVERAGE('6.8'!G7,'6.9'!G7,'6.10'!G7)</f>
        <v>13.484336917562723</v>
      </c>
      <c r="H7" s="294">
        <f>MAX('6.8'!H7,'6.9'!H7,'6.10'!H7)</f>
        <v>27.7</v>
      </c>
      <c r="I7" s="294">
        <f>MIN('6.8'!I7,'6.9'!I7,'6.10'!I7)</f>
        <v>1.3</v>
      </c>
      <c r="J7" s="294">
        <f>AVERAGE('6.8'!J7,'6.9'!J7,'6.10'!J7)</f>
        <v>11.666666666666663</v>
      </c>
      <c r="K7" s="293">
        <f>G7-J7</f>
        <v>1.8176702508960609</v>
      </c>
    </row>
    <row r="8" spans="1:11" ht="14.15" customHeight="1">
      <c r="A8" s="135" t="s">
        <v>9</v>
      </c>
      <c r="B8" s="113">
        <f>'6.1'!D62</f>
        <v>369324</v>
      </c>
      <c r="C8" s="280">
        <f>'6.1'!E62</f>
        <v>119316.7</v>
      </c>
      <c r="D8" s="113">
        <f>'6.1'!F62</f>
        <v>1312385.9824300001</v>
      </c>
      <c r="E8" s="274">
        <f t="shared" ref="E8:E20" si="0">D8/$D$21</f>
        <v>9.823700760750001E-2</v>
      </c>
      <c r="F8" s="299">
        <f>'6.1'!H62</f>
        <v>-3.7497650548420552E-2</v>
      </c>
      <c r="G8" s="293">
        <f>AVERAGE('6.8'!G8,'6.9'!G8,'6.10'!G8)</f>
        <v>15.42408602150538</v>
      </c>
      <c r="H8" s="294">
        <f>MAX('6.8'!H8,'6.9'!H8,'6.10'!H8)</f>
        <v>30.2</v>
      </c>
      <c r="I8" s="294">
        <f>MIN('6.8'!I8,'6.9'!I8,'6.10'!I8)</f>
        <v>3.8</v>
      </c>
      <c r="J8" s="294">
        <f>AVERAGE('6.8'!J8,'6.9'!J8,'6.10'!J8)</f>
        <v>13.366666666666665</v>
      </c>
      <c r="K8" s="293">
        <f t="shared" ref="K8:K23" si="1">G8-J8</f>
        <v>2.0574193548387143</v>
      </c>
    </row>
    <row r="9" spans="1:11" ht="14.15" customHeight="1">
      <c r="A9" s="135" t="s">
        <v>10</v>
      </c>
      <c r="B9" s="113">
        <f>'6.2'!D32</f>
        <v>78460</v>
      </c>
      <c r="C9" s="280">
        <f>'6.2'!E32</f>
        <v>36999.485000000001</v>
      </c>
      <c r="D9" s="113">
        <f>'6.2'!F32</f>
        <v>407106.45004000003</v>
      </c>
      <c r="E9" s="274">
        <f t="shared" si="0"/>
        <v>3.0473443000047392E-2</v>
      </c>
      <c r="F9" s="299">
        <f>'6.2'!H32</f>
        <v>-1.8937813049369426E-2</v>
      </c>
      <c r="G9" s="293">
        <f>AVERAGE('6.8'!G9,'6.9'!G9,'6.10'!G9)</f>
        <v>12.634086021505377</v>
      </c>
      <c r="H9" s="294">
        <f>MAX('6.8'!H9,'6.9'!H9,'6.10'!H9)</f>
        <v>27.5</v>
      </c>
      <c r="I9" s="294">
        <f>MIN('6.8'!I9,'6.9'!I9,'6.10'!I9)</f>
        <v>0.6</v>
      </c>
      <c r="J9" s="294">
        <f>AVERAGE('6.8'!J9,'6.9'!J9,'6.10'!J9)</f>
        <v>10.96666666666667</v>
      </c>
      <c r="K9" s="293">
        <f t="shared" si="1"/>
        <v>1.6674193548387066</v>
      </c>
    </row>
    <row r="10" spans="1:11" ht="14.15" customHeight="1">
      <c r="A10" s="135" t="s">
        <v>88</v>
      </c>
      <c r="B10" s="113">
        <f>'6.2'!D62</f>
        <v>113013</v>
      </c>
      <c r="C10" s="280">
        <f>'6.2'!E62</f>
        <v>47317.5</v>
      </c>
      <c r="D10" s="113">
        <f>'6.2'!F62</f>
        <v>520508.80780000001</v>
      </c>
      <c r="E10" s="274">
        <f t="shared" si="0"/>
        <v>3.8962034337597554E-2</v>
      </c>
      <c r="F10" s="299">
        <f>'6.2'!H62</f>
        <v>3.7004974906309586E-2</v>
      </c>
      <c r="G10" s="293">
        <f>AVERAGE('6.8'!G10,'6.9'!G10,'6.10'!G10)</f>
        <v>13.204086021505375</v>
      </c>
      <c r="H10" s="294">
        <f>MAX('6.8'!H10,'6.9'!H10,'6.10'!H10)</f>
        <v>27.6</v>
      </c>
      <c r="I10" s="294">
        <f>MIN('6.8'!I10,'6.9'!I10,'6.10'!I10)</f>
        <v>2.5</v>
      </c>
      <c r="J10" s="294">
        <f>AVERAGE('6.8'!J10,'6.9'!J10,'6.10'!J10)</f>
        <v>11.6</v>
      </c>
      <c r="K10" s="293">
        <f t="shared" si="1"/>
        <v>1.6040860215053758</v>
      </c>
    </row>
    <row r="11" spans="1:11" ht="14.15" customHeight="1">
      <c r="A11" s="135" t="s">
        <v>11</v>
      </c>
      <c r="B11" s="113">
        <f>'6.3'!D32</f>
        <v>89968</v>
      </c>
      <c r="C11" s="280">
        <f>'6.3'!E32</f>
        <v>43775.161999999997</v>
      </c>
      <c r="D11" s="113">
        <f>'6.3'!F32</f>
        <v>481492.19457000005</v>
      </c>
      <c r="E11" s="274">
        <f t="shared" si="0"/>
        <v>3.6041494662526138E-2</v>
      </c>
      <c r="F11" s="299">
        <f>'6.3'!H32</f>
        <v>1.4027510099699745E-2</v>
      </c>
      <c r="G11" s="293">
        <f>AVERAGE('6.8'!G11,'6.9'!G11,'6.10'!G11)</f>
        <v>13.255304659498208</v>
      </c>
      <c r="H11" s="294">
        <f>MAX('6.8'!H11,'6.9'!H11,'6.10'!H11)</f>
        <v>28.2</v>
      </c>
      <c r="I11" s="294">
        <f>MIN('6.8'!I11,'6.9'!I11,'6.10'!I11)</f>
        <v>2.8</v>
      </c>
      <c r="J11" s="294">
        <f>AVERAGE('6.8'!J11,'6.9'!J11,'6.10'!J11)</f>
        <v>11.466666666666669</v>
      </c>
      <c r="K11" s="293">
        <f t="shared" si="1"/>
        <v>1.7886379928315392</v>
      </c>
    </row>
    <row r="12" spans="1:11" ht="14.15" customHeight="1">
      <c r="A12" s="135" t="s">
        <v>12</v>
      </c>
      <c r="B12" s="113">
        <f>'6.3'!D62</f>
        <v>351208</v>
      </c>
      <c r="C12" s="280">
        <f>'6.3'!E62</f>
        <v>147687.23199999999</v>
      </c>
      <c r="D12" s="113">
        <f>'6.3'!F62</f>
        <v>1624139.5341350001</v>
      </c>
      <c r="E12" s="274">
        <f t="shared" si="0"/>
        <v>0.12157292892982544</v>
      </c>
      <c r="F12" s="299">
        <f>'6.3'!H62</f>
        <v>-1.1430967875817585E-2</v>
      </c>
      <c r="G12" s="293">
        <f>AVERAGE('6.8'!G12,'6.9'!G12,'6.10'!G12)</f>
        <v>13.628422939068102</v>
      </c>
      <c r="H12" s="294">
        <f>MAX('6.8'!H12,'6.9'!H12,'6.10'!H12)</f>
        <v>28.5</v>
      </c>
      <c r="I12" s="294">
        <f>MIN('6.8'!I12,'6.9'!I12,'6.10'!I12)</f>
        <v>1.1000000000000001</v>
      </c>
      <c r="J12" s="294">
        <f>AVERAGE('6.8'!J12,'6.9'!J12,'6.10'!J12)</f>
        <v>11.833333333333334</v>
      </c>
      <c r="K12" s="293">
        <f t="shared" si="1"/>
        <v>1.7950896057347681</v>
      </c>
    </row>
    <row r="13" spans="1:11" ht="14.15" customHeight="1">
      <c r="A13" s="135" t="s">
        <v>13</v>
      </c>
      <c r="B13" s="113">
        <f>'6.4'!D32</f>
        <v>177830</v>
      </c>
      <c r="C13" s="280">
        <f>'6.4'!E32</f>
        <v>68664</v>
      </c>
      <c r="D13" s="113">
        <f>'6.4'!F32</f>
        <v>755381.87015999993</v>
      </c>
      <c r="E13" s="274">
        <f t="shared" si="0"/>
        <v>5.6543163001539845E-2</v>
      </c>
      <c r="F13" s="299">
        <f>'6.4'!H32</f>
        <v>-3.4223611679569882E-3</v>
      </c>
      <c r="G13" s="293">
        <f>AVERAGE('6.8'!G13,'6.9'!G13,'6.10'!G13)</f>
        <v>13.75010752688172</v>
      </c>
      <c r="H13" s="294">
        <f>MAX('6.8'!H13,'6.9'!H13,'6.10'!H13)</f>
        <v>28.6</v>
      </c>
      <c r="I13" s="294">
        <f>MIN('6.8'!I13,'6.9'!I13,'6.10'!I13)</f>
        <v>2.5</v>
      </c>
      <c r="J13" s="294">
        <f>AVERAGE('6.8'!J13,'6.9'!J13,'6.10'!J13)</f>
        <v>11.33333333333333</v>
      </c>
      <c r="K13" s="293">
        <f t="shared" si="1"/>
        <v>2.41677419354839</v>
      </c>
    </row>
    <row r="14" spans="1:11" ht="14.15" customHeight="1">
      <c r="A14" s="135" t="s">
        <v>14</v>
      </c>
      <c r="B14" s="113">
        <f>'6.4'!D62</f>
        <v>132083</v>
      </c>
      <c r="C14" s="280">
        <f>'6.4'!E62</f>
        <v>54618.000999999997</v>
      </c>
      <c r="D14" s="113">
        <f>'6.4'!F62</f>
        <v>600838.35676999995</v>
      </c>
      <c r="E14" s="274">
        <f t="shared" si="0"/>
        <v>4.4975002030731105E-2</v>
      </c>
      <c r="F14" s="299">
        <f>'6.4'!H62</f>
        <v>2.4446068471176894E-2</v>
      </c>
      <c r="G14" s="293">
        <f>AVERAGE('6.8'!G14,'6.9'!G14,'6.10'!G14)</f>
        <v>13.917526881720429</v>
      </c>
      <c r="H14" s="294">
        <f>MAX('6.8'!H14,'6.9'!H14,'6.10'!H14)</f>
        <v>28.7</v>
      </c>
      <c r="I14" s="294">
        <f>MIN('6.8'!I14,'6.9'!I14,'6.10'!I14)</f>
        <v>3.3</v>
      </c>
      <c r="J14" s="294">
        <f>AVERAGE('6.8'!J14,'6.9'!J14,'6.10'!J14)</f>
        <v>12.466666666666669</v>
      </c>
      <c r="K14" s="293">
        <f t="shared" si="1"/>
        <v>1.4508602150537602</v>
      </c>
    </row>
    <row r="15" spans="1:11" ht="14.15" customHeight="1">
      <c r="A15" s="135" t="s">
        <v>15</v>
      </c>
      <c r="B15" s="113">
        <f>'6.5'!D32</f>
        <v>153603</v>
      </c>
      <c r="C15" s="280">
        <f>'6.5'!E32</f>
        <v>54633.834999999999</v>
      </c>
      <c r="D15" s="113">
        <f>'6.5'!F32</f>
        <v>600986.53857999993</v>
      </c>
      <c r="E15" s="274">
        <f t="shared" si="0"/>
        <v>4.4986093994369203E-2</v>
      </c>
      <c r="F15" s="299">
        <f>'6.5'!H32</f>
        <v>8.1829069355457366E-3</v>
      </c>
      <c r="G15" s="293">
        <f>AVERAGE('6.8'!G15,'6.9'!G15,'6.10'!G15)</f>
        <v>14.278136200716849</v>
      </c>
      <c r="H15" s="294">
        <f>MAX('6.8'!H15,'6.9'!H15,'6.10'!H15)</f>
        <v>28.8</v>
      </c>
      <c r="I15" s="294">
        <f>MIN('6.8'!I15,'6.9'!I15,'6.10'!I15)</f>
        <v>1.5</v>
      </c>
      <c r="J15" s="294">
        <f>AVERAGE('6.8'!J15,'6.9'!J15,'6.10'!J15)</f>
        <v>11.833333333333334</v>
      </c>
      <c r="K15" s="293">
        <f t="shared" si="1"/>
        <v>2.4448028673835154</v>
      </c>
    </row>
    <row r="16" spans="1:11" ht="14.15" customHeight="1">
      <c r="A16" s="135" t="s">
        <v>1</v>
      </c>
      <c r="B16" s="113">
        <f>'6.5'!D62</f>
        <v>366546</v>
      </c>
      <c r="C16" s="280">
        <f>'6.5'!E62</f>
        <v>90469.05</v>
      </c>
      <c r="D16" s="113">
        <f>'6.5'!F62</f>
        <v>996072.37169395806</v>
      </c>
      <c r="E16" s="274">
        <f t="shared" si="0"/>
        <v>7.4559748782549284E-2</v>
      </c>
      <c r="F16" s="299">
        <f>'6.5'!H62</f>
        <v>1.8684049366255034E-2</v>
      </c>
      <c r="G16" s="293">
        <f>AVERAGE('6.8'!G16,'6.9'!G16,'6.10'!G16)</f>
        <v>16.155806451612904</v>
      </c>
      <c r="H16" s="294">
        <f>MAX('6.8'!H16,'6.9'!H16,'6.10'!H16)</f>
        <v>31.9</v>
      </c>
      <c r="I16" s="294">
        <f>MIN('6.8'!I16,'6.9'!I16,'6.10'!I16)</f>
        <v>3.6</v>
      </c>
      <c r="J16" s="294">
        <f>AVERAGE('6.8'!J16,'6.9'!J16,'6.10'!J16)</f>
        <v>13.166666666666666</v>
      </c>
      <c r="K16" s="293">
        <f t="shared" si="1"/>
        <v>2.9891397849462376</v>
      </c>
    </row>
    <row r="17" spans="1:16" ht="14.15" customHeight="1">
      <c r="A17" s="135" t="s">
        <v>16</v>
      </c>
      <c r="B17" s="113">
        <f>'6.6'!D32</f>
        <v>278851</v>
      </c>
      <c r="C17" s="280">
        <f>'6.6'!E32</f>
        <v>167572.274</v>
      </c>
      <c r="D17" s="113">
        <f>'6.6'!F32</f>
        <v>1843599.4423500414</v>
      </c>
      <c r="E17" s="274">
        <f t="shared" si="0"/>
        <v>0.13800032526100514</v>
      </c>
      <c r="F17" s="299">
        <f>'6.6'!H32</f>
        <v>0.103082630284189</v>
      </c>
      <c r="G17" s="293">
        <f>AVERAGE('6.8'!G17,'6.9'!G17,'6.10'!G17)</f>
        <v>14.586021505376344</v>
      </c>
      <c r="H17" s="294">
        <f>MAX('6.8'!H17,'6.9'!H17,'6.10'!H17)</f>
        <v>29.6</v>
      </c>
      <c r="I17" s="294">
        <f>MIN('6.8'!I17,'6.9'!I17,'6.10'!I17)</f>
        <v>2.6</v>
      </c>
      <c r="J17" s="294">
        <f>AVERAGE('6.8'!J17,'6.9'!J17,'6.10'!J17)</f>
        <v>12.966666666666674</v>
      </c>
      <c r="K17" s="293">
        <f t="shared" si="1"/>
        <v>1.6193548387096701</v>
      </c>
      <c r="L17" s="68"/>
      <c r="N17" s="68"/>
      <c r="O17" s="68"/>
      <c r="P17" s="68"/>
    </row>
    <row r="18" spans="1:16" ht="14.15" customHeight="1">
      <c r="A18" s="135" t="s">
        <v>17</v>
      </c>
      <c r="B18" s="113">
        <f>'6.6'!D62</f>
        <v>206972</v>
      </c>
      <c r="C18" s="280">
        <f>'6.6'!E62</f>
        <v>242212.91099999999</v>
      </c>
      <c r="D18" s="113">
        <f>'6.6'!F62</f>
        <v>2667285.9605490002</v>
      </c>
      <c r="E18" s="274">
        <f t="shared" si="0"/>
        <v>0.19965634706998711</v>
      </c>
      <c r="F18" s="299">
        <f>'6.6'!H62</f>
        <v>-1.4718024030728936E-3</v>
      </c>
      <c r="G18" s="293">
        <f>AVERAGE('6.8'!G18,'6.9'!G18,'6.10'!G18)</f>
        <v>14.089892473118278</v>
      </c>
      <c r="H18" s="294">
        <f>MAX('6.8'!H18,'6.9'!H18,'6.10'!H18)</f>
        <v>30</v>
      </c>
      <c r="I18" s="294">
        <f>MIN('6.8'!I18,'6.9'!I18,'6.10'!I18)</f>
        <v>1.6</v>
      </c>
      <c r="J18" s="294">
        <f>AVERAGE('6.8'!J18,'6.9'!J18,'6.10'!J18)</f>
        <v>13.033333333333326</v>
      </c>
      <c r="K18" s="293">
        <f t="shared" si="1"/>
        <v>1.0565591397849516</v>
      </c>
      <c r="L18" s="68"/>
      <c r="N18" s="68"/>
      <c r="O18" s="68"/>
      <c r="P18" s="68"/>
    </row>
    <row r="19" spans="1:16" ht="14.15" customHeight="1">
      <c r="A19" s="135" t="s">
        <v>18</v>
      </c>
      <c r="B19" s="113">
        <f>'6.7'!D32</f>
        <v>118072</v>
      </c>
      <c r="C19" s="280">
        <f>'6.7'!E32</f>
        <v>44038.158639000001</v>
      </c>
      <c r="D19" s="113">
        <f>'6.7'!F32</f>
        <v>484506.93193099997</v>
      </c>
      <c r="E19" s="274">
        <f t="shared" si="0"/>
        <v>3.6267159048638219E-2</v>
      </c>
      <c r="F19" s="299">
        <f>'6.7'!H32</f>
        <v>-1.5435108911388523E-2</v>
      </c>
      <c r="G19" s="293">
        <f>AVERAGE('6.8'!G19,'6.9'!G19,'6.10'!G19)</f>
        <v>13.647885304659496</v>
      </c>
      <c r="H19" s="294">
        <f>MAX('6.8'!H19,'6.9'!H19,'6.10'!H19)</f>
        <v>29</v>
      </c>
      <c r="I19" s="294">
        <f>MIN('6.8'!I19,'6.9'!I19,'6.10'!I19)</f>
        <v>2.2000000000000002</v>
      </c>
      <c r="J19" s="294">
        <f>AVERAGE('6.8'!J19,'6.9'!J19,'6.10'!J19)</f>
        <v>11.499999999999995</v>
      </c>
      <c r="K19" s="293">
        <f t="shared" si="1"/>
        <v>2.1478853046595017</v>
      </c>
      <c r="L19" s="68"/>
      <c r="N19" s="68"/>
      <c r="O19" s="68"/>
      <c r="P19" s="68"/>
    </row>
    <row r="20" spans="1:16" ht="14.15" customHeight="1">
      <c r="A20" s="140" t="s">
        <v>19</v>
      </c>
      <c r="B20" s="277">
        <f>'6.7'!D62</f>
        <v>150142</v>
      </c>
      <c r="C20" s="281">
        <f>'6.7'!E62</f>
        <v>55532</v>
      </c>
      <c r="D20" s="277">
        <f>'6.7'!F62</f>
        <v>610875.92577000009</v>
      </c>
      <c r="E20" s="278">
        <f t="shared" si="0"/>
        <v>4.5726351675892694E-2</v>
      </c>
      <c r="F20" s="300">
        <f>'6.7'!H62</f>
        <v>-4.3193444396775291E-2</v>
      </c>
      <c r="G20" s="295">
        <f>AVERAGE('6.8'!G20,'6.9'!G20,'6.10'!G20)</f>
        <v>13.532580645161289</v>
      </c>
      <c r="H20" s="296">
        <f>MAX('6.8'!H20,'6.9'!H20,'6.10'!H20)</f>
        <v>27.9</v>
      </c>
      <c r="I20" s="296">
        <f>MIN('6.8'!I20,'6.9'!I20,'6.10'!I20)</f>
        <v>2.2999999999999998</v>
      </c>
      <c r="J20" s="296">
        <f>AVERAGE('6.8'!J20,'6.9'!J20,'6.10'!J20)</f>
        <v>12.933333333333337</v>
      </c>
      <c r="K20" s="295">
        <f t="shared" si="1"/>
        <v>0.59924731182795199</v>
      </c>
      <c r="L20" s="68"/>
    </row>
    <row r="21" spans="1:16" ht="14.15" customHeight="1">
      <c r="A21" s="135" t="s">
        <v>0</v>
      </c>
      <c r="B21" s="137">
        <f>SUM(B7:B20)</f>
        <v>2687195</v>
      </c>
      <c r="C21" s="280">
        <f>SUM(C7:C20)</f>
        <v>1214061.1770000001</v>
      </c>
      <c r="D21" s="113">
        <f>SUM(D7:D20)</f>
        <v>13359384.761326998</v>
      </c>
      <c r="E21" s="333">
        <f>SUM(E7:E20)</f>
        <v>1.0000000000000002</v>
      </c>
      <c r="F21" s="299"/>
      <c r="G21" s="234">
        <f>AVERAGE('6.8'!G21,'6.9'!G21,'6.10'!G21)</f>
        <v>14.009211469534051</v>
      </c>
      <c r="H21" s="234">
        <f>MAX('6.8'!H21,'6.9'!H21,'6.10'!H21)</f>
        <v>28.8</v>
      </c>
      <c r="I21" s="234">
        <f>MIN('6.8'!I21,'6.9'!I21,'6.10'!I21)</f>
        <v>2.4</v>
      </c>
      <c r="J21" s="234">
        <f>AVERAGE('6.8'!J21,'6.9'!J21,'6.10'!J21)</f>
        <v>13.034336917562724</v>
      </c>
      <c r="K21" s="234">
        <f t="shared" si="1"/>
        <v>0.97487455197132711</v>
      </c>
      <c r="M21" s="94"/>
    </row>
    <row r="22" spans="1:16" ht="14.15" customHeight="1">
      <c r="A22" s="140" t="s">
        <v>90</v>
      </c>
      <c r="B22" s="334"/>
      <c r="C22" s="281">
        <f>'5.1'!E34</f>
        <v>14067.055989556997</v>
      </c>
      <c r="D22" s="277">
        <f>'5.1'!F34</f>
        <v>154685.18308199997</v>
      </c>
      <c r="E22" s="334"/>
      <c r="F22" s="300">
        <f>'5.1'!H34</f>
        <v>0.16914182133047698</v>
      </c>
      <c r="G22" s="240">
        <f>AVERAGE('6.8'!G22,'6.9'!G22,'6.10'!G22)</f>
        <v>14.009211469534051</v>
      </c>
      <c r="H22" s="240">
        <f>MAX('6.8'!H22,'6.9'!H22,'6.10'!H22)</f>
        <v>28.8</v>
      </c>
      <c r="I22" s="240">
        <f>MIN('6.8'!I22,'6.9'!I22,'6.10'!I22)</f>
        <v>2.4</v>
      </c>
      <c r="J22" s="240">
        <f>AVERAGE('6.8'!J22,'6.9'!J22,'6.10'!J22)</f>
        <v>13.034336917562724</v>
      </c>
      <c r="K22" s="240">
        <f t="shared" si="1"/>
        <v>0.97487455197132711</v>
      </c>
    </row>
    <row r="23" spans="1:16" ht="14.15" customHeight="1">
      <c r="A23" s="140" t="s">
        <v>54</v>
      </c>
      <c r="B23" s="142">
        <f>B21+B22</f>
        <v>2687195</v>
      </c>
      <c r="C23" s="281">
        <f t="shared" ref="C23:D23" si="2">C21+C22</f>
        <v>1228128.2329895571</v>
      </c>
      <c r="D23" s="277">
        <f t="shared" si="2"/>
        <v>13514069.944408998</v>
      </c>
      <c r="E23" s="334"/>
      <c r="F23" s="300">
        <f>'5.1'!H35</f>
        <v>9.1843924980293829E-3</v>
      </c>
      <c r="G23" s="240">
        <f>AVERAGE('6.8'!G23,'6.9'!G23,'6.10'!G23)</f>
        <v>14.009211469534051</v>
      </c>
      <c r="H23" s="240">
        <f>MAX('6.8'!H23,'6.9'!H23,'6.10'!H23)</f>
        <v>28.8</v>
      </c>
      <c r="I23" s="240">
        <f>MIN('6.8'!I23,'6.9'!I23,'6.10'!I23)</f>
        <v>2.4</v>
      </c>
      <c r="J23" s="240">
        <f>AVERAGE('6.8'!J23,'6.9'!J23,'6.10'!J23)</f>
        <v>13.034336917562724</v>
      </c>
      <c r="K23" s="240">
        <f t="shared" si="1"/>
        <v>0.97487455197132711</v>
      </c>
    </row>
    <row r="24" spans="1:16" ht="15" customHeight="1">
      <c r="A24" s="90"/>
      <c r="B24" s="83"/>
      <c r="C24" s="498" t="s">
        <v>229</v>
      </c>
      <c r="D24" s="498"/>
      <c r="E24" s="498"/>
      <c r="F24" s="498"/>
      <c r="G24" s="501" t="s">
        <v>227</v>
      </c>
      <c r="H24" s="501"/>
      <c r="I24" s="501"/>
      <c r="J24" s="501"/>
      <c r="K24" s="501"/>
    </row>
    <row r="25" spans="1:16" ht="15" customHeight="1">
      <c r="A25" s="83"/>
      <c r="B25" s="83"/>
      <c r="C25" s="498"/>
      <c r="D25" s="498"/>
      <c r="E25" s="498"/>
      <c r="F25" s="498"/>
      <c r="G25" s="501" t="s">
        <v>228</v>
      </c>
      <c r="H25" s="501"/>
      <c r="I25" s="501"/>
      <c r="J25" s="501"/>
      <c r="K25" s="501"/>
    </row>
    <row r="26" spans="1:16" ht="30" customHeight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</row>
    <row r="27" spans="1:16" ht="15" customHeight="1">
      <c r="A27" s="77"/>
      <c r="B27" s="77"/>
      <c r="C27" s="83"/>
      <c r="D27" s="88"/>
      <c r="E27" s="89"/>
      <c r="F27" s="89"/>
      <c r="G27" s="83"/>
      <c r="H27" s="90"/>
      <c r="I27" s="77"/>
      <c r="J27" s="83"/>
      <c r="K27" s="83"/>
    </row>
    <row r="28" spans="1:16" ht="18" customHeight="1">
      <c r="A28" s="83"/>
      <c r="B28" s="83"/>
      <c r="C28" s="83"/>
      <c r="D28" s="88"/>
      <c r="E28" s="89"/>
      <c r="F28" s="89"/>
      <c r="G28" s="83"/>
      <c r="H28" s="83"/>
      <c r="I28" s="83"/>
      <c r="J28" s="83"/>
      <c r="K28" s="83"/>
    </row>
    <row r="29" spans="1:16" ht="15" customHeight="1">
      <c r="A29" s="462" t="s">
        <v>242</v>
      </c>
      <c r="B29" s="462"/>
      <c r="C29" s="462"/>
      <c r="D29" s="462"/>
      <c r="E29" s="462"/>
      <c r="F29" s="462" t="s">
        <v>60</v>
      </c>
      <c r="G29" s="462"/>
      <c r="H29" s="462"/>
      <c r="I29" s="462"/>
      <c r="J29" s="462"/>
      <c r="K29" s="462"/>
    </row>
    <row r="30" spans="1:16" ht="15" customHeight="1">
      <c r="A30" s="105"/>
      <c r="B30" s="504"/>
      <c r="C30" s="504"/>
      <c r="D30" s="105"/>
      <c r="E30" s="105"/>
      <c r="F30" s="105"/>
      <c r="G30" s="105"/>
      <c r="H30" s="504"/>
      <c r="I30" s="499"/>
      <c r="J30" s="105"/>
      <c r="K30" s="105"/>
    </row>
    <row r="31" spans="1:16" ht="15" customHeight="1">
      <c r="A31" s="83"/>
      <c r="B31" s="83"/>
      <c r="C31" s="83"/>
      <c r="D31" s="83"/>
      <c r="E31" s="83"/>
      <c r="F31" s="83"/>
      <c r="G31" s="83"/>
      <c r="H31" s="83"/>
      <c r="I31" s="83"/>
      <c r="J31" s="83"/>
      <c r="K31" s="83"/>
    </row>
    <row r="32" spans="1:16" ht="15" customHeight="1">
      <c r="A32" s="83"/>
      <c r="B32" s="83"/>
      <c r="C32" s="83"/>
      <c r="D32" s="83"/>
      <c r="E32" s="83"/>
      <c r="F32" s="83"/>
      <c r="G32" s="83"/>
      <c r="H32" s="83"/>
      <c r="I32" s="83"/>
      <c r="J32" s="83"/>
      <c r="K32" s="83"/>
    </row>
    <row r="33" spans="1:11" ht="15" customHeight="1">
      <c r="A33" s="83"/>
      <c r="B33" s="83"/>
      <c r="C33" s="83"/>
      <c r="D33" s="83"/>
      <c r="E33" s="83"/>
      <c r="F33" s="83"/>
      <c r="G33" s="83"/>
      <c r="H33" s="83"/>
      <c r="I33" s="83"/>
      <c r="J33" s="83"/>
      <c r="K33" s="83"/>
    </row>
    <row r="34" spans="1:11" ht="15" customHeight="1">
      <c r="A34" s="83"/>
      <c r="B34" s="83"/>
      <c r="C34" s="83"/>
      <c r="D34" s="83"/>
      <c r="E34" s="83"/>
      <c r="F34" s="83"/>
      <c r="G34" s="83"/>
      <c r="H34" s="83"/>
      <c r="I34" s="83"/>
      <c r="J34" s="83"/>
      <c r="K34" s="83"/>
    </row>
    <row r="35" spans="1:11" ht="15" customHeight="1">
      <c r="A35" s="83"/>
      <c r="B35" s="83"/>
      <c r="C35" s="83"/>
      <c r="D35" s="83"/>
      <c r="E35" s="83"/>
      <c r="F35" s="83"/>
      <c r="G35" s="83"/>
      <c r="H35" s="83"/>
      <c r="I35" s="83"/>
      <c r="J35" s="83"/>
      <c r="K35" s="83"/>
    </row>
    <row r="36" spans="1:11" ht="15" customHeight="1">
      <c r="A36" s="83"/>
      <c r="B36" s="83"/>
      <c r="C36" s="83"/>
      <c r="D36" s="83"/>
      <c r="E36" s="83"/>
      <c r="F36" s="83"/>
      <c r="G36" s="83"/>
      <c r="H36" s="83"/>
      <c r="I36" s="83"/>
      <c r="J36" s="83"/>
      <c r="K36" s="83"/>
    </row>
    <row r="37" spans="1:11" ht="15" customHeight="1">
      <c r="A37" s="83"/>
      <c r="B37" s="83"/>
      <c r="C37" s="83"/>
      <c r="D37" s="83"/>
      <c r="E37" s="83"/>
      <c r="F37" s="83"/>
      <c r="G37" s="83"/>
      <c r="H37" s="83"/>
      <c r="I37" s="83"/>
      <c r="J37" s="83"/>
      <c r="K37" s="83"/>
    </row>
    <row r="38" spans="1:11" ht="15" customHeight="1">
      <c r="A38" s="83"/>
      <c r="B38" s="83"/>
      <c r="C38" s="83"/>
      <c r="D38" s="83"/>
      <c r="E38" s="83"/>
      <c r="F38" s="83"/>
      <c r="G38" s="83"/>
      <c r="H38" s="83"/>
      <c r="I38" s="83"/>
      <c r="J38" s="83"/>
      <c r="K38" s="83"/>
    </row>
    <row r="39" spans="1:11" ht="15" customHeight="1">
      <c r="A39" s="83"/>
      <c r="B39" s="83"/>
      <c r="C39" s="83"/>
      <c r="D39" s="83"/>
      <c r="E39" s="83"/>
      <c r="F39" s="83"/>
      <c r="G39" s="83"/>
      <c r="H39" s="83"/>
      <c r="I39" s="83"/>
      <c r="J39" s="83"/>
      <c r="K39" s="83"/>
    </row>
    <row r="40" spans="1:11" ht="15" customHeight="1">
      <c r="A40" s="83"/>
      <c r="B40" s="83"/>
      <c r="C40" s="83"/>
      <c r="D40" s="83"/>
      <c r="E40" s="83"/>
      <c r="F40" s="83"/>
      <c r="G40" s="83"/>
      <c r="H40" s="83"/>
      <c r="I40" s="83"/>
      <c r="J40" s="83"/>
      <c r="K40" s="83"/>
    </row>
    <row r="41" spans="1:11" ht="15" customHeight="1">
      <c r="A41" s="83"/>
      <c r="B41" s="83"/>
      <c r="C41" s="83"/>
      <c r="D41" s="83"/>
      <c r="E41" s="83"/>
      <c r="F41" s="83"/>
      <c r="G41" s="83"/>
      <c r="H41" s="83"/>
      <c r="I41" s="83"/>
      <c r="J41" s="83"/>
      <c r="K41" s="83"/>
    </row>
    <row r="42" spans="1:11" ht="15" customHeight="1"/>
    <row r="43" spans="1:11" ht="15" customHeight="1"/>
    <row r="44" spans="1:11" ht="15" customHeight="1"/>
    <row r="45" spans="1:11" ht="15" customHeight="1"/>
    <row r="46" spans="1:11" ht="15" customHeight="1"/>
    <row r="47" spans="1:11" ht="15" customHeight="1"/>
    <row r="48" spans="1:11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15">
    <mergeCell ref="A1:K1"/>
    <mergeCell ref="A2:B2"/>
    <mergeCell ref="A3:K3"/>
    <mergeCell ref="B30:C30"/>
    <mergeCell ref="H30:I30"/>
    <mergeCell ref="B5:B6"/>
    <mergeCell ref="C4:F4"/>
    <mergeCell ref="G4:K4"/>
    <mergeCell ref="G24:K24"/>
    <mergeCell ref="G25:K25"/>
    <mergeCell ref="C24:F25"/>
    <mergeCell ref="F29:K29"/>
    <mergeCell ref="A29:E29"/>
    <mergeCell ref="E5:E6"/>
    <mergeCell ref="F5:F6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4"/>
  <dimension ref="A1:V58"/>
  <sheetViews>
    <sheetView showGridLines="0" zoomScaleNormal="100" zoomScaleSheetLayoutView="100" workbookViewId="0">
      <selection activeCell="C1" sqref="C1"/>
    </sheetView>
  </sheetViews>
  <sheetFormatPr defaultRowHeight="10"/>
  <cols>
    <col min="1" max="1" width="8" style="4" customWidth="1"/>
    <col min="2" max="2" width="7.7265625" style="4" customWidth="1"/>
    <col min="3" max="3" width="8.453125" style="4" customWidth="1"/>
    <col min="4" max="11" width="7.7265625" style="4" customWidth="1"/>
    <col min="12" max="13" width="8.54296875" style="4" customWidth="1"/>
    <col min="14" max="15" width="7.7265625" style="4" customWidth="1"/>
    <col min="16" max="16" width="9.1796875" style="4" customWidth="1"/>
    <col min="17" max="17" width="7.54296875" style="4" customWidth="1"/>
    <col min="18" max="18" width="8.54296875" style="4" customWidth="1"/>
    <col min="19" max="19" width="9.26953125" style="4" bestFit="1" customWidth="1"/>
    <col min="20" max="20" width="11.453125" style="4" bestFit="1" customWidth="1"/>
    <col min="21" max="259" width="9.1796875" style="4"/>
    <col min="260" max="272" width="10.7265625" style="4" customWidth="1"/>
    <col min="273" max="515" width="9.1796875" style="4"/>
    <col min="516" max="528" width="10.7265625" style="4" customWidth="1"/>
    <col min="529" max="771" width="9.1796875" style="4"/>
    <col min="772" max="784" width="10.7265625" style="4" customWidth="1"/>
    <col min="785" max="1027" width="9.1796875" style="4"/>
    <col min="1028" max="1040" width="10.7265625" style="4" customWidth="1"/>
    <col min="1041" max="1283" width="9.1796875" style="4"/>
    <col min="1284" max="1296" width="10.7265625" style="4" customWidth="1"/>
    <col min="1297" max="1539" width="9.1796875" style="4"/>
    <col min="1540" max="1552" width="10.7265625" style="4" customWidth="1"/>
    <col min="1553" max="1795" width="9.1796875" style="4"/>
    <col min="1796" max="1808" width="10.7265625" style="4" customWidth="1"/>
    <col min="1809" max="2051" width="9.1796875" style="4"/>
    <col min="2052" max="2064" width="10.7265625" style="4" customWidth="1"/>
    <col min="2065" max="2307" width="9.1796875" style="4"/>
    <col min="2308" max="2320" width="10.7265625" style="4" customWidth="1"/>
    <col min="2321" max="2563" width="9.1796875" style="4"/>
    <col min="2564" max="2576" width="10.7265625" style="4" customWidth="1"/>
    <col min="2577" max="2819" width="9.1796875" style="4"/>
    <col min="2820" max="2832" width="10.7265625" style="4" customWidth="1"/>
    <col min="2833" max="3075" width="9.1796875" style="4"/>
    <col min="3076" max="3088" width="10.7265625" style="4" customWidth="1"/>
    <col min="3089" max="3331" width="9.1796875" style="4"/>
    <col min="3332" max="3344" width="10.7265625" style="4" customWidth="1"/>
    <col min="3345" max="3587" width="9.1796875" style="4"/>
    <col min="3588" max="3600" width="10.7265625" style="4" customWidth="1"/>
    <col min="3601" max="3843" width="9.1796875" style="4"/>
    <col min="3844" max="3856" width="10.7265625" style="4" customWidth="1"/>
    <col min="3857" max="4099" width="9.1796875" style="4"/>
    <col min="4100" max="4112" width="10.7265625" style="4" customWidth="1"/>
    <col min="4113" max="4355" width="9.1796875" style="4"/>
    <col min="4356" max="4368" width="10.7265625" style="4" customWidth="1"/>
    <col min="4369" max="4611" width="9.1796875" style="4"/>
    <col min="4612" max="4624" width="10.7265625" style="4" customWidth="1"/>
    <col min="4625" max="4867" width="9.1796875" style="4"/>
    <col min="4868" max="4880" width="10.7265625" style="4" customWidth="1"/>
    <col min="4881" max="5123" width="9.1796875" style="4"/>
    <col min="5124" max="5136" width="10.7265625" style="4" customWidth="1"/>
    <col min="5137" max="5379" width="9.1796875" style="4"/>
    <col min="5380" max="5392" width="10.7265625" style="4" customWidth="1"/>
    <col min="5393" max="5635" width="9.1796875" style="4"/>
    <col min="5636" max="5648" width="10.7265625" style="4" customWidth="1"/>
    <col min="5649" max="5891" width="9.1796875" style="4"/>
    <col min="5892" max="5904" width="10.7265625" style="4" customWidth="1"/>
    <col min="5905" max="6147" width="9.1796875" style="4"/>
    <col min="6148" max="6160" width="10.7265625" style="4" customWidth="1"/>
    <col min="6161" max="6403" width="9.1796875" style="4"/>
    <col min="6404" max="6416" width="10.7265625" style="4" customWidth="1"/>
    <col min="6417" max="6659" width="9.1796875" style="4"/>
    <col min="6660" max="6672" width="10.7265625" style="4" customWidth="1"/>
    <col min="6673" max="6915" width="9.1796875" style="4"/>
    <col min="6916" max="6928" width="10.7265625" style="4" customWidth="1"/>
    <col min="6929" max="7171" width="9.1796875" style="4"/>
    <col min="7172" max="7184" width="10.7265625" style="4" customWidth="1"/>
    <col min="7185" max="7427" width="9.1796875" style="4"/>
    <col min="7428" max="7440" width="10.7265625" style="4" customWidth="1"/>
    <col min="7441" max="7683" width="9.1796875" style="4"/>
    <col min="7684" max="7696" width="10.7265625" style="4" customWidth="1"/>
    <col min="7697" max="7939" width="9.1796875" style="4"/>
    <col min="7940" max="7952" width="10.7265625" style="4" customWidth="1"/>
    <col min="7953" max="8195" width="9.1796875" style="4"/>
    <col min="8196" max="8208" width="10.7265625" style="4" customWidth="1"/>
    <col min="8209" max="8451" width="9.1796875" style="4"/>
    <col min="8452" max="8464" width="10.7265625" style="4" customWidth="1"/>
    <col min="8465" max="8707" width="9.1796875" style="4"/>
    <col min="8708" max="8720" width="10.7265625" style="4" customWidth="1"/>
    <col min="8721" max="8963" width="9.1796875" style="4"/>
    <col min="8964" max="8976" width="10.7265625" style="4" customWidth="1"/>
    <col min="8977" max="9219" width="9.1796875" style="4"/>
    <col min="9220" max="9232" width="10.7265625" style="4" customWidth="1"/>
    <col min="9233" max="9475" width="9.1796875" style="4"/>
    <col min="9476" max="9488" width="10.7265625" style="4" customWidth="1"/>
    <col min="9489" max="9731" width="9.1796875" style="4"/>
    <col min="9732" max="9744" width="10.7265625" style="4" customWidth="1"/>
    <col min="9745" max="9987" width="9.1796875" style="4"/>
    <col min="9988" max="10000" width="10.7265625" style="4" customWidth="1"/>
    <col min="10001" max="10243" width="9.1796875" style="4"/>
    <col min="10244" max="10256" width="10.7265625" style="4" customWidth="1"/>
    <col min="10257" max="10499" width="9.1796875" style="4"/>
    <col min="10500" max="10512" width="10.7265625" style="4" customWidth="1"/>
    <col min="10513" max="10755" width="9.1796875" style="4"/>
    <col min="10756" max="10768" width="10.7265625" style="4" customWidth="1"/>
    <col min="10769" max="11011" width="9.1796875" style="4"/>
    <col min="11012" max="11024" width="10.7265625" style="4" customWidth="1"/>
    <col min="11025" max="11267" width="9.1796875" style="4"/>
    <col min="11268" max="11280" width="10.7265625" style="4" customWidth="1"/>
    <col min="11281" max="11523" width="9.1796875" style="4"/>
    <col min="11524" max="11536" width="10.7265625" style="4" customWidth="1"/>
    <col min="11537" max="11779" width="9.1796875" style="4"/>
    <col min="11780" max="11792" width="10.7265625" style="4" customWidth="1"/>
    <col min="11793" max="12035" width="9.1796875" style="4"/>
    <col min="12036" max="12048" width="10.7265625" style="4" customWidth="1"/>
    <col min="12049" max="12291" width="9.1796875" style="4"/>
    <col min="12292" max="12304" width="10.7265625" style="4" customWidth="1"/>
    <col min="12305" max="12547" width="9.1796875" style="4"/>
    <col min="12548" max="12560" width="10.7265625" style="4" customWidth="1"/>
    <col min="12561" max="12803" width="9.1796875" style="4"/>
    <col min="12804" max="12816" width="10.7265625" style="4" customWidth="1"/>
    <col min="12817" max="13059" width="9.1796875" style="4"/>
    <col min="13060" max="13072" width="10.7265625" style="4" customWidth="1"/>
    <col min="13073" max="13315" width="9.1796875" style="4"/>
    <col min="13316" max="13328" width="10.7265625" style="4" customWidth="1"/>
    <col min="13329" max="13571" width="9.1796875" style="4"/>
    <col min="13572" max="13584" width="10.7265625" style="4" customWidth="1"/>
    <col min="13585" max="13827" width="9.1796875" style="4"/>
    <col min="13828" max="13840" width="10.7265625" style="4" customWidth="1"/>
    <col min="13841" max="14083" width="9.1796875" style="4"/>
    <col min="14084" max="14096" width="10.7265625" style="4" customWidth="1"/>
    <col min="14097" max="14339" width="9.1796875" style="4"/>
    <col min="14340" max="14352" width="10.7265625" style="4" customWidth="1"/>
    <col min="14353" max="14595" width="9.1796875" style="4"/>
    <col min="14596" max="14608" width="10.7265625" style="4" customWidth="1"/>
    <col min="14609" max="14851" width="9.1796875" style="4"/>
    <col min="14852" max="14864" width="10.7265625" style="4" customWidth="1"/>
    <col min="14865" max="15107" width="9.1796875" style="4"/>
    <col min="15108" max="15120" width="10.7265625" style="4" customWidth="1"/>
    <col min="15121" max="15363" width="9.1796875" style="4"/>
    <col min="15364" max="15376" width="10.7265625" style="4" customWidth="1"/>
    <col min="15377" max="15619" width="9.1796875" style="4"/>
    <col min="15620" max="15632" width="10.7265625" style="4" customWidth="1"/>
    <col min="15633" max="15875" width="9.1796875" style="4"/>
    <col min="15876" max="15888" width="10.7265625" style="4" customWidth="1"/>
    <col min="15889" max="16131" width="9.1796875" style="4"/>
    <col min="16132" max="16144" width="10.7265625" style="4" customWidth="1"/>
    <col min="16145" max="16384" width="9.1796875" style="4"/>
  </cols>
  <sheetData>
    <row r="1" spans="1:22" ht="18">
      <c r="A1" s="435" t="s">
        <v>293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</row>
    <row r="2" spans="1:22" ht="6" customHeight="1">
      <c r="A2" s="508"/>
      <c r="B2" s="509"/>
      <c r="C2" s="509"/>
      <c r="D2" s="509"/>
      <c r="E2" s="509"/>
      <c r="F2" s="509"/>
      <c r="G2" s="509"/>
      <c r="H2" s="509"/>
      <c r="I2" s="509"/>
      <c r="J2" s="188"/>
      <c r="K2" s="187"/>
      <c r="L2" s="187"/>
      <c r="M2" s="187"/>
      <c r="N2" s="187"/>
      <c r="O2" s="187"/>
      <c r="P2" s="187"/>
      <c r="Q2" s="187"/>
      <c r="R2" s="187"/>
    </row>
    <row r="3" spans="1:22" ht="35.15" customHeight="1">
      <c r="A3" s="431" t="s">
        <v>261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  <c r="L3" s="431"/>
      <c r="M3" s="431"/>
      <c r="N3" s="431"/>
      <c r="O3" s="431"/>
      <c r="P3" s="431"/>
      <c r="Q3" s="431"/>
      <c r="R3" s="431"/>
    </row>
    <row r="4" spans="1:22" ht="85" customHeight="1">
      <c r="A4" s="198">
        <f>'3.1'!A4</f>
        <v>2026</v>
      </c>
      <c r="B4" s="336" t="s">
        <v>66</v>
      </c>
      <c r="C4" s="336" t="s">
        <v>67</v>
      </c>
      <c r="D4" s="336" t="s">
        <v>68</v>
      </c>
      <c r="E4" s="336" t="s">
        <v>87</v>
      </c>
      <c r="F4" s="336" t="s">
        <v>69</v>
      </c>
      <c r="G4" s="336" t="s">
        <v>70</v>
      </c>
      <c r="H4" s="336" t="s">
        <v>71</v>
      </c>
      <c r="I4" s="336" t="s">
        <v>72</v>
      </c>
      <c r="J4" s="336" t="s">
        <v>73</v>
      </c>
      <c r="K4" s="336" t="s">
        <v>74</v>
      </c>
      <c r="L4" s="336" t="s">
        <v>75</v>
      </c>
      <c r="M4" s="336" t="s">
        <v>76</v>
      </c>
      <c r="N4" s="336" t="s">
        <v>77</v>
      </c>
      <c r="O4" s="336" t="s">
        <v>78</v>
      </c>
      <c r="P4" s="336" t="s">
        <v>79</v>
      </c>
      <c r="Q4" s="336" t="s">
        <v>91</v>
      </c>
      <c r="R4" s="336" t="s">
        <v>80</v>
      </c>
    </row>
    <row r="5" spans="1:22" ht="20.149999999999999" customHeight="1">
      <c r="A5" s="157" t="s">
        <v>156</v>
      </c>
      <c r="B5" s="214">
        <v>43025.471072</v>
      </c>
      <c r="C5" s="214">
        <v>154255.5</v>
      </c>
      <c r="D5" s="215">
        <v>41486.9</v>
      </c>
      <c r="E5" s="215">
        <v>53080.600000000006</v>
      </c>
      <c r="F5" s="215">
        <v>47071.058000000005</v>
      </c>
      <c r="G5" s="215">
        <v>129953.652</v>
      </c>
      <c r="H5" s="215">
        <v>76169.799999999988</v>
      </c>
      <c r="I5" s="215">
        <v>51753.862000000001</v>
      </c>
      <c r="J5" s="215">
        <v>51839.600000000006</v>
      </c>
      <c r="K5" s="214">
        <v>125143.39577146299</v>
      </c>
      <c r="L5" s="214">
        <v>157678.928416465</v>
      </c>
      <c r="M5" s="215">
        <v>176641.04700000002</v>
      </c>
      <c r="N5" s="215">
        <v>47938.414927999998</v>
      </c>
      <c r="O5" s="215">
        <v>60233</v>
      </c>
      <c r="P5" s="215">
        <v>1216271.2291879279</v>
      </c>
      <c r="Q5" s="215">
        <v>16432.916682252995</v>
      </c>
      <c r="R5" s="215">
        <v>1232704.1458701808</v>
      </c>
      <c r="S5" s="48"/>
      <c r="T5" s="49"/>
      <c r="U5" s="49"/>
      <c r="V5" s="49"/>
    </row>
    <row r="6" spans="1:22" ht="20.149999999999999" customHeight="1">
      <c r="A6" s="157" t="s">
        <v>157</v>
      </c>
      <c r="B6" s="214">
        <v>32230.324661999999</v>
      </c>
      <c r="C6" s="215">
        <v>115496.9</v>
      </c>
      <c r="D6" s="215">
        <v>29782.5</v>
      </c>
      <c r="E6" s="215">
        <v>37881</v>
      </c>
      <c r="F6" s="215">
        <v>35922.225999999995</v>
      </c>
      <c r="G6" s="215">
        <v>101461.046</v>
      </c>
      <c r="H6" s="215">
        <v>57031.3</v>
      </c>
      <c r="I6" s="215">
        <v>39149.584000000003</v>
      </c>
      <c r="J6" s="215">
        <v>40351.600000000006</v>
      </c>
      <c r="K6" s="214">
        <v>89007.449210702005</v>
      </c>
      <c r="L6" s="215">
        <v>115930.047630199</v>
      </c>
      <c r="M6" s="215">
        <v>132577.57499999998</v>
      </c>
      <c r="N6" s="215">
        <v>36269.422338999997</v>
      </c>
      <c r="O6" s="215">
        <v>44868.899999999994</v>
      </c>
      <c r="P6" s="215">
        <v>907959.87484190089</v>
      </c>
      <c r="Q6" s="215">
        <v>16583.486299491</v>
      </c>
      <c r="R6" s="215">
        <v>924543.36114139191</v>
      </c>
      <c r="S6" s="50"/>
      <c r="T6" s="49"/>
      <c r="U6" s="49"/>
      <c r="V6" s="49"/>
    </row>
    <row r="7" spans="1:22" ht="20.149999999999999" customHeight="1">
      <c r="A7" s="160" t="s">
        <v>158</v>
      </c>
      <c r="B7" s="217">
        <v>26233.470033999998</v>
      </c>
      <c r="C7" s="218">
        <v>85175</v>
      </c>
      <c r="D7" s="218">
        <v>18547.300000000003</v>
      </c>
      <c r="E7" s="218">
        <v>29625.300000000003</v>
      </c>
      <c r="F7" s="218">
        <v>28132.495000000003</v>
      </c>
      <c r="G7" s="218">
        <v>82628.134000000005</v>
      </c>
      <c r="H7" s="218">
        <v>43636.400000000009</v>
      </c>
      <c r="I7" s="218">
        <v>31790.472999999998</v>
      </c>
      <c r="J7" s="218">
        <v>33073.866000000002</v>
      </c>
      <c r="K7" s="217">
        <v>70189.419323489012</v>
      </c>
      <c r="L7" s="218">
        <v>98555.042106880006</v>
      </c>
      <c r="M7" s="218">
        <v>97153.744000000006</v>
      </c>
      <c r="N7" s="218">
        <v>28691.859966999997</v>
      </c>
      <c r="O7" s="218">
        <v>34780.5</v>
      </c>
      <c r="P7" s="218">
        <v>708213.00343136897</v>
      </c>
      <c r="Q7" s="218">
        <v>12805.399070668998</v>
      </c>
      <c r="R7" s="218">
        <v>721018.40250203793</v>
      </c>
      <c r="S7" s="51"/>
      <c r="T7" s="49"/>
      <c r="U7" s="49"/>
      <c r="V7" s="49"/>
    </row>
    <row r="8" spans="1:22" ht="20.149999999999999" customHeight="1">
      <c r="A8" s="157" t="s">
        <v>159</v>
      </c>
      <c r="B8" s="214">
        <v>19523.434106000001</v>
      </c>
      <c r="C8" s="215">
        <v>60612.9</v>
      </c>
      <c r="D8" s="215">
        <v>14209.681999999999</v>
      </c>
      <c r="E8" s="215">
        <v>22359.9</v>
      </c>
      <c r="F8" s="215">
        <v>21328.913</v>
      </c>
      <c r="G8" s="215">
        <v>66183.81</v>
      </c>
      <c r="H8" s="215">
        <v>31368.899999999998</v>
      </c>
      <c r="I8" s="215">
        <v>25276.966999999997</v>
      </c>
      <c r="J8" s="215">
        <v>25535.885999999999</v>
      </c>
      <c r="K8" s="214">
        <v>49300.533000000003</v>
      </c>
      <c r="L8" s="215">
        <v>76694.637000000002</v>
      </c>
      <c r="M8" s="215">
        <v>82860.748999999996</v>
      </c>
      <c r="N8" s="215">
        <v>21555.024893000002</v>
      </c>
      <c r="O8" s="215">
        <v>26424.3</v>
      </c>
      <c r="P8" s="215">
        <v>543235.63599900005</v>
      </c>
      <c r="Q8" s="215">
        <v>8840.4800355789994</v>
      </c>
      <c r="R8" s="215">
        <v>552076.116034579</v>
      </c>
      <c r="S8" s="50"/>
      <c r="T8" s="49"/>
      <c r="U8" s="49"/>
      <c r="V8" s="49"/>
    </row>
    <row r="9" spans="1:22" ht="20.149999999999999" customHeight="1">
      <c r="A9" s="157" t="s">
        <v>160</v>
      </c>
      <c r="B9" s="214">
        <v>11884.281302000001</v>
      </c>
      <c r="C9" s="215">
        <v>34027.4</v>
      </c>
      <c r="D9" s="215">
        <v>10545.863000000001</v>
      </c>
      <c r="E9" s="215">
        <v>13951.5</v>
      </c>
      <c r="F9" s="215">
        <v>13091.137999999999</v>
      </c>
      <c r="G9" s="215">
        <v>44464.893999999993</v>
      </c>
      <c r="H9" s="215">
        <v>20132.8</v>
      </c>
      <c r="I9" s="215">
        <v>16186.684000000001</v>
      </c>
      <c r="J9" s="215">
        <v>16273.602999999999</v>
      </c>
      <c r="K9" s="214">
        <v>25332.299000000003</v>
      </c>
      <c r="L9" s="215">
        <v>49821.225999999988</v>
      </c>
      <c r="M9" s="215">
        <v>73956.463999999993</v>
      </c>
      <c r="N9" s="215">
        <v>12795.343698999999</v>
      </c>
      <c r="O9" s="215">
        <v>16069.2</v>
      </c>
      <c r="P9" s="215">
        <v>358532.696001</v>
      </c>
      <c r="Q9" s="215">
        <v>4731.369804035</v>
      </c>
      <c r="R9" s="215">
        <v>363264.065805035</v>
      </c>
      <c r="S9" s="50"/>
      <c r="T9" s="49"/>
      <c r="U9" s="49"/>
      <c r="V9" s="49"/>
    </row>
    <row r="10" spans="1:22" ht="20.149999999999999" customHeight="1">
      <c r="A10" s="160" t="s">
        <v>161</v>
      </c>
      <c r="B10" s="217">
        <v>9817.1529530000007</v>
      </c>
      <c r="C10" s="218">
        <v>24676.400000000001</v>
      </c>
      <c r="D10" s="218">
        <v>12243.94</v>
      </c>
      <c r="E10" s="218">
        <v>11006.1</v>
      </c>
      <c r="F10" s="218">
        <v>9355.110999999999</v>
      </c>
      <c r="G10" s="218">
        <v>37038.527999999991</v>
      </c>
      <c r="H10" s="218">
        <v>17162.3</v>
      </c>
      <c r="I10" s="218">
        <v>13154.35</v>
      </c>
      <c r="J10" s="218">
        <v>12824.346</v>
      </c>
      <c r="K10" s="217">
        <v>15836.217999999999</v>
      </c>
      <c r="L10" s="218">
        <v>41056.411</v>
      </c>
      <c r="M10" s="218">
        <v>85395.698000000004</v>
      </c>
      <c r="N10" s="218">
        <v>9687.7900470000004</v>
      </c>
      <c r="O10" s="218">
        <v>13038.500000000002</v>
      </c>
      <c r="P10" s="218">
        <v>312292.84499999997</v>
      </c>
      <c r="Q10" s="218">
        <v>495.20614994299774</v>
      </c>
      <c r="R10" s="218">
        <v>312788.05114994297</v>
      </c>
      <c r="S10" s="50"/>
      <c r="T10" s="49"/>
      <c r="U10" s="49"/>
      <c r="V10" s="49"/>
    </row>
    <row r="11" spans="1:22" ht="20.149999999999999" customHeight="1">
      <c r="A11" s="157" t="s">
        <v>162</v>
      </c>
      <c r="B11" s="214"/>
      <c r="C11" s="215"/>
      <c r="D11" s="215"/>
      <c r="E11" s="215"/>
      <c r="F11" s="215"/>
      <c r="G11" s="215"/>
      <c r="H11" s="215"/>
      <c r="I11" s="215"/>
      <c r="J11" s="215"/>
      <c r="K11" s="214"/>
      <c r="L11" s="215"/>
      <c r="M11" s="215"/>
      <c r="N11" s="215"/>
      <c r="O11" s="215"/>
      <c r="P11" s="215"/>
      <c r="Q11" s="215"/>
      <c r="R11" s="215"/>
      <c r="S11" s="50"/>
      <c r="T11" s="49"/>
      <c r="U11" s="49"/>
      <c r="V11" s="49"/>
    </row>
    <row r="12" spans="1:22" ht="20.149999999999999" customHeight="1">
      <c r="A12" s="157" t="s">
        <v>163</v>
      </c>
      <c r="B12" s="214"/>
      <c r="C12" s="215"/>
      <c r="D12" s="215"/>
      <c r="E12" s="215"/>
      <c r="F12" s="215"/>
      <c r="G12" s="215"/>
      <c r="H12" s="215"/>
      <c r="I12" s="215"/>
      <c r="J12" s="215"/>
      <c r="K12" s="214"/>
      <c r="L12" s="215"/>
      <c r="M12" s="215"/>
      <c r="N12" s="215"/>
      <c r="O12" s="215"/>
      <c r="P12" s="215"/>
      <c r="Q12" s="215"/>
      <c r="R12" s="215"/>
      <c r="S12" s="50"/>
      <c r="T12" s="49"/>
      <c r="U12" s="49"/>
      <c r="V12" s="49"/>
    </row>
    <row r="13" spans="1:22" ht="20.149999999999999" customHeight="1">
      <c r="A13" s="160" t="s">
        <v>164</v>
      </c>
      <c r="B13" s="217"/>
      <c r="C13" s="218"/>
      <c r="D13" s="218"/>
      <c r="E13" s="218"/>
      <c r="F13" s="218"/>
      <c r="G13" s="218"/>
      <c r="H13" s="218"/>
      <c r="I13" s="218"/>
      <c r="J13" s="218"/>
      <c r="K13" s="217"/>
      <c r="L13" s="218"/>
      <c r="M13" s="218"/>
      <c r="N13" s="218"/>
      <c r="O13" s="218"/>
      <c r="P13" s="218"/>
      <c r="Q13" s="218"/>
      <c r="R13" s="218"/>
      <c r="S13" s="50"/>
      <c r="T13" s="49"/>
      <c r="U13" s="49"/>
      <c r="V13" s="49"/>
    </row>
    <row r="14" spans="1:22" ht="20.149999999999999" customHeight="1">
      <c r="A14" s="157" t="s">
        <v>165</v>
      </c>
      <c r="B14" s="214"/>
      <c r="C14" s="215"/>
      <c r="D14" s="215"/>
      <c r="E14" s="215"/>
      <c r="F14" s="215"/>
      <c r="G14" s="215"/>
      <c r="H14" s="215"/>
      <c r="I14" s="215"/>
      <c r="J14" s="215"/>
      <c r="K14" s="214"/>
      <c r="L14" s="215"/>
      <c r="M14" s="215"/>
      <c r="N14" s="215"/>
      <c r="O14" s="215"/>
      <c r="P14" s="215"/>
      <c r="Q14" s="215"/>
      <c r="R14" s="215"/>
      <c r="S14" s="50"/>
      <c r="T14" s="49"/>
      <c r="U14" s="49"/>
      <c r="V14" s="49"/>
    </row>
    <row r="15" spans="1:22" ht="20.149999999999999" customHeight="1">
      <c r="A15" s="157" t="s">
        <v>166</v>
      </c>
      <c r="B15" s="214"/>
      <c r="C15" s="215"/>
      <c r="D15" s="215"/>
      <c r="E15" s="215"/>
      <c r="F15" s="215"/>
      <c r="G15" s="215"/>
      <c r="H15" s="215"/>
      <c r="I15" s="215"/>
      <c r="J15" s="215"/>
      <c r="K15" s="214"/>
      <c r="L15" s="215"/>
      <c r="M15" s="215"/>
      <c r="N15" s="215"/>
      <c r="O15" s="215"/>
      <c r="P15" s="215"/>
      <c r="Q15" s="215"/>
      <c r="R15" s="215"/>
      <c r="S15" s="50"/>
      <c r="T15" s="49"/>
      <c r="U15" s="49"/>
      <c r="V15" s="49"/>
    </row>
    <row r="16" spans="1:22" ht="20.149999999999999" customHeight="1">
      <c r="A16" s="160" t="s">
        <v>167</v>
      </c>
      <c r="B16" s="217"/>
      <c r="C16" s="218"/>
      <c r="D16" s="218"/>
      <c r="E16" s="218"/>
      <c r="F16" s="218"/>
      <c r="G16" s="218"/>
      <c r="H16" s="218"/>
      <c r="I16" s="218"/>
      <c r="J16" s="218"/>
      <c r="K16" s="217"/>
      <c r="L16" s="218"/>
      <c r="M16" s="218"/>
      <c r="N16" s="218"/>
      <c r="O16" s="218"/>
      <c r="P16" s="218"/>
      <c r="Q16" s="218"/>
      <c r="R16" s="218"/>
      <c r="S16" s="50"/>
      <c r="T16" s="49"/>
      <c r="U16" s="49"/>
      <c r="V16" s="49"/>
    </row>
    <row r="17" spans="1:22" ht="20.149999999999999" customHeight="1">
      <c r="A17" s="157" t="s">
        <v>47</v>
      </c>
      <c r="B17" s="214">
        <f>SUM(B5:B7)</f>
        <v>101489.265768</v>
      </c>
      <c r="C17" s="214">
        <f>SUM(C5:C7)</f>
        <v>354927.4</v>
      </c>
      <c r="D17" s="214">
        <f t="shared" ref="D17:J17" si="0">SUM(D5:D7)</f>
        <v>89816.7</v>
      </c>
      <c r="E17" s="214">
        <f t="shared" si="0"/>
        <v>120586.90000000001</v>
      </c>
      <c r="F17" s="214">
        <f t="shared" si="0"/>
        <v>111125.77900000001</v>
      </c>
      <c r="G17" s="214">
        <f t="shared" si="0"/>
        <v>314042.83199999999</v>
      </c>
      <c r="H17" s="214">
        <f t="shared" si="0"/>
        <v>176837.5</v>
      </c>
      <c r="I17" s="214">
        <f t="shared" si="0"/>
        <v>122693.91899999999</v>
      </c>
      <c r="J17" s="214">
        <f t="shared" si="0"/>
        <v>125265.06600000002</v>
      </c>
      <c r="K17" s="214">
        <f>SUM(K5:K7)</f>
        <v>284340.26430565398</v>
      </c>
      <c r="L17" s="214">
        <f t="shared" ref="L17:R17" si="1">SUM(L5:L7)</f>
        <v>372164.01815354399</v>
      </c>
      <c r="M17" s="214">
        <f t="shared" si="1"/>
        <v>406372.36599999998</v>
      </c>
      <c r="N17" s="214">
        <f t="shared" si="1"/>
        <v>112899.69723399999</v>
      </c>
      <c r="O17" s="214">
        <f t="shared" si="1"/>
        <v>139882.4</v>
      </c>
      <c r="P17" s="214">
        <f t="shared" si="1"/>
        <v>2832444.1074611978</v>
      </c>
      <c r="Q17" s="214">
        <f t="shared" si="1"/>
        <v>45821.802052412997</v>
      </c>
      <c r="R17" s="214">
        <f t="shared" si="1"/>
        <v>2878265.9095136109</v>
      </c>
    </row>
    <row r="18" spans="1:22" ht="20.149999999999999" customHeight="1">
      <c r="A18" s="157" t="s">
        <v>55</v>
      </c>
      <c r="B18" s="214">
        <f>SUM(B8:B10)</f>
        <v>41224.868361000001</v>
      </c>
      <c r="C18" s="214">
        <f>SUM(C8:C10)</f>
        <v>119316.70000000001</v>
      </c>
      <c r="D18" s="214">
        <f t="shared" ref="D18:J18" si="2">SUM(D8:D10)</f>
        <v>36999.485000000001</v>
      </c>
      <c r="E18" s="214">
        <f t="shared" si="2"/>
        <v>47317.5</v>
      </c>
      <c r="F18" s="214">
        <f t="shared" si="2"/>
        <v>43775.161999999997</v>
      </c>
      <c r="G18" s="214">
        <f t="shared" si="2"/>
        <v>147687.23199999999</v>
      </c>
      <c r="H18" s="214">
        <f t="shared" si="2"/>
        <v>68664</v>
      </c>
      <c r="I18" s="214">
        <f t="shared" si="2"/>
        <v>54618.000999999997</v>
      </c>
      <c r="J18" s="214">
        <f t="shared" si="2"/>
        <v>54633.834999999999</v>
      </c>
      <c r="K18" s="214">
        <f>SUM(K8:K10)</f>
        <v>90469.05</v>
      </c>
      <c r="L18" s="214">
        <f t="shared" ref="L18:R18" si="3">SUM(L8:L10)</f>
        <v>167572.27399999998</v>
      </c>
      <c r="M18" s="214">
        <f t="shared" si="3"/>
        <v>242212.91099999999</v>
      </c>
      <c r="N18" s="214">
        <f t="shared" si="3"/>
        <v>44038.158639000001</v>
      </c>
      <c r="O18" s="214">
        <f t="shared" si="3"/>
        <v>55532</v>
      </c>
      <c r="P18" s="214">
        <f t="shared" si="3"/>
        <v>1214061.1770000001</v>
      </c>
      <c r="Q18" s="214">
        <f t="shared" si="3"/>
        <v>14067.055989556997</v>
      </c>
      <c r="R18" s="214">
        <f t="shared" si="3"/>
        <v>1228128.2329895569</v>
      </c>
    </row>
    <row r="19" spans="1:22" ht="20.149999999999999" customHeight="1">
      <c r="A19" s="157" t="s">
        <v>62</v>
      </c>
      <c r="B19" s="379">
        <f>SUM(B11:B13)</f>
        <v>0</v>
      </c>
      <c r="C19" s="379">
        <f>SUM(C11:C13)</f>
        <v>0</v>
      </c>
      <c r="D19" s="379">
        <f t="shared" ref="D19:J19" si="4">SUM(D11:D13)</f>
        <v>0</v>
      </c>
      <c r="E19" s="379">
        <f t="shared" si="4"/>
        <v>0</v>
      </c>
      <c r="F19" s="379">
        <f t="shared" si="4"/>
        <v>0</v>
      </c>
      <c r="G19" s="379">
        <f t="shared" si="4"/>
        <v>0</v>
      </c>
      <c r="H19" s="379">
        <f t="shared" si="4"/>
        <v>0</v>
      </c>
      <c r="I19" s="379">
        <f t="shared" si="4"/>
        <v>0</v>
      </c>
      <c r="J19" s="379">
        <f t="shared" si="4"/>
        <v>0</v>
      </c>
      <c r="K19" s="379">
        <f>SUM(K11:K13)</f>
        <v>0</v>
      </c>
      <c r="L19" s="379">
        <f t="shared" ref="L19:R19" si="5">SUM(L11:L13)</f>
        <v>0</v>
      </c>
      <c r="M19" s="379">
        <f t="shared" si="5"/>
        <v>0</v>
      </c>
      <c r="N19" s="379">
        <f t="shared" si="5"/>
        <v>0</v>
      </c>
      <c r="O19" s="379">
        <f t="shared" si="5"/>
        <v>0</v>
      </c>
      <c r="P19" s="379">
        <f t="shared" si="5"/>
        <v>0</v>
      </c>
      <c r="Q19" s="379">
        <f t="shared" si="5"/>
        <v>0</v>
      </c>
      <c r="R19" s="379">
        <f t="shared" si="5"/>
        <v>0</v>
      </c>
    </row>
    <row r="20" spans="1:22" ht="20.149999999999999" customHeight="1">
      <c r="A20" s="160" t="s">
        <v>56</v>
      </c>
      <c r="B20" s="382">
        <f>SUM(B14:B16)</f>
        <v>0</v>
      </c>
      <c r="C20" s="382">
        <f>SUM(C14:C16)</f>
        <v>0</v>
      </c>
      <c r="D20" s="382">
        <f t="shared" ref="D20:J20" si="6">SUM(D14:D16)</f>
        <v>0</v>
      </c>
      <c r="E20" s="382">
        <f t="shared" si="6"/>
        <v>0</v>
      </c>
      <c r="F20" s="382">
        <f t="shared" si="6"/>
        <v>0</v>
      </c>
      <c r="G20" s="382">
        <f t="shared" si="6"/>
        <v>0</v>
      </c>
      <c r="H20" s="382">
        <f t="shared" si="6"/>
        <v>0</v>
      </c>
      <c r="I20" s="382">
        <f t="shared" si="6"/>
        <v>0</v>
      </c>
      <c r="J20" s="382">
        <f t="shared" si="6"/>
        <v>0</v>
      </c>
      <c r="K20" s="382">
        <f>SUM(K14:K16)</f>
        <v>0</v>
      </c>
      <c r="L20" s="382">
        <f t="shared" ref="L20:R20" si="7">SUM(L14:L16)</f>
        <v>0</v>
      </c>
      <c r="M20" s="382">
        <f t="shared" si="7"/>
        <v>0</v>
      </c>
      <c r="N20" s="382">
        <f t="shared" si="7"/>
        <v>0</v>
      </c>
      <c r="O20" s="382">
        <f t="shared" si="7"/>
        <v>0</v>
      </c>
      <c r="P20" s="382">
        <f t="shared" si="7"/>
        <v>0</v>
      </c>
      <c r="Q20" s="382">
        <f t="shared" si="7"/>
        <v>0</v>
      </c>
      <c r="R20" s="382">
        <f t="shared" si="7"/>
        <v>0</v>
      </c>
    </row>
    <row r="21" spans="1:22" ht="20.149999999999999" customHeight="1">
      <c r="A21" s="157" t="s">
        <v>57</v>
      </c>
      <c r="B21" s="214">
        <f>SUM(B5:B10)</f>
        <v>142714.13412900001</v>
      </c>
      <c r="C21" s="214">
        <f>SUM(C5:C10)</f>
        <v>474244.10000000009</v>
      </c>
      <c r="D21" s="214">
        <f t="shared" ref="D21:J21" si="8">SUM(D5:D10)</f>
        <v>126816.185</v>
      </c>
      <c r="E21" s="214">
        <f t="shared" si="8"/>
        <v>167904.40000000002</v>
      </c>
      <c r="F21" s="214">
        <f t="shared" si="8"/>
        <v>154900.94100000002</v>
      </c>
      <c r="G21" s="214">
        <f t="shared" si="8"/>
        <v>461730.06399999995</v>
      </c>
      <c r="H21" s="214">
        <f t="shared" si="8"/>
        <v>245501.49999999997</v>
      </c>
      <c r="I21" s="214">
        <f t="shared" si="8"/>
        <v>177311.92</v>
      </c>
      <c r="J21" s="214">
        <f t="shared" si="8"/>
        <v>179898.90100000001</v>
      </c>
      <c r="K21" s="214">
        <f>SUM(K5:K10)</f>
        <v>374809.31430565397</v>
      </c>
      <c r="L21" s="214">
        <f t="shared" ref="L21:R21" si="9">SUM(L5:L10)</f>
        <v>539736.29215354391</v>
      </c>
      <c r="M21" s="214">
        <f t="shared" si="9"/>
        <v>648585.277</v>
      </c>
      <c r="N21" s="214">
        <f t="shared" si="9"/>
        <v>156937.85587299996</v>
      </c>
      <c r="O21" s="214">
        <f t="shared" si="9"/>
        <v>195414.39999999999</v>
      </c>
      <c r="P21" s="214">
        <f t="shared" si="9"/>
        <v>4046505.2844611974</v>
      </c>
      <c r="Q21" s="214">
        <f t="shared" si="9"/>
        <v>59888.858041969994</v>
      </c>
      <c r="R21" s="214">
        <f t="shared" si="9"/>
        <v>4106394.142503168</v>
      </c>
    </row>
    <row r="22" spans="1:22" ht="20.149999999999999" customHeight="1">
      <c r="A22" s="160" t="s">
        <v>58</v>
      </c>
      <c r="B22" s="382">
        <f>SUM(B11:B16)</f>
        <v>0</v>
      </c>
      <c r="C22" s="382">
        <f>SUM(C11:C16)</f>
        <v>0</v>
      </c>
      <c r="D22" s="382">
        <f t="shared" ref="D22:J22" si="10">SUM(D11:D16)</f>
        <v>0</v>
      </c>
      <c r="E22" s="382">
        <f t="shared" si="10"/>
        <v>0</v>
      </c>
      <c r="F22" s="382">
        <f t="shared" si="10"/>
        <v>0</v>
      </c>
      <c r="G22" s="382">
        <f t="shared" si="10"/>
        <v>0</v>
      </c>
      <c r="H22" s="382">
        <f t="shared" si="10"/>
        <v>0</v>
      </c>
      <c r="I22" s="382">
        <f t="shared" si="10"/>
        <v>0</v>
      </c>
      <c r="J22" s="382">
        <f t="shared" si="10"/>
        <v>0</v>
      </c>
      <c r="K22" s="382">
        <f>SUM(K11:K16)</f>
        <v>0</v>
      </c>
      <c r="L22" s="382">
        <f t="shared" ref="L22:R22" si="11">SUM(L11:L16)</f>
        <v>0</v>
      </c>
      <c r="M22" s="382">
        <f t="shared" si="11"/>
        <v>0</v>
      </c>
      <c r="N22" s="382">
        <f t="shared" si="11"/>
        <v>0</v>
      </c>
      <c r="O22" s="382">
        <f t="shared" si="11"/>
        <v>0</v>
      </c>
      <c r="P22" s="382">
        <f t="shared" si="11"/>
        <v>0</v>
      </c>
      <c r="Q22" s="382">
        <f t="shared" si="11"/>
        <v>0</v>
      </c>
      <c r="R22" s="382">
        <f t="shared" si="11"/>
        <v>0</v>
      </c>
    </row>
    <row r="23" spans="1:22" ht="20.149999999999999" customHeight="1">
      <c r="A23" s="196" t="s">
        <v>168</v>
      </c>
      <c r="B23" s="385">
        <f>SUM(B5:B16)</f>
        <v>142714.13412900001</v>
      </c>
      <c r="C23" s="385">
        <f>SUM(C5:C16)</f>
        <v>474244.10000000009</v>
      </c>
      <c r="D23" s="385">
        <f t="shared" ref="D23:J23" si="12">SUM(D5:D16)</f>
        <v>126816.185</v>
      </c>
      <c r="E23" s="385">
        <f t="shared" si="12"/>
        <v>167904.40000000002</v>
      </c>
      <c r="F23" s="385">
        <f t="shared" si="12"/>
        <v>154900.94100000002</v>
      </c>
      <c r="G23" s="385">
        <f t="shared" si="12"/>
        <v>461730.06399999995</v>
      </c>
      <c r="H23" s="385">
        <f t="shared" si="12"/>
        <v>245501.49999999997</v>
      </c>
      <c r="I23" s="385">
        <f t="shared" si="12"/>
        <v>177311.92</v>
      </c>
      <c r="J23" s="385">
        <f t="shared" si="12"/>
        <v>179898.90100000001</v>
      </c>
      <c r="K23" s="385">
        <f>SUM(K5:K16)</f>
        <v>374809.31430565397</v>
      </c>
      <c r="L23" s="385">
        <f t="shared" ref="L23:R23" si="13">SUM(L5:L16)</f>
        <v>539736.29215354391</v>
      </c>
      <c r="M23" s="385">
        <f t="shared" si="13"/>
        <v>648585.277</v>
      </c>
      <c r="N23" s="385">
        <f t="shared" si="13"/>
        <v>156937.85587299996</v>
      </c>
      <c r="O23" s="385">
        <f t="shared" si="13"/>
        <v>195414.39999999999</v>
      </c>
      <c r="P23" s="385">
        <f t="shared" si="13"/>
        <v>4046505.2844611974</v>
      </c>
      <c r="Q23" s="385">
        <f t="shared" si="13"/>
        <v>59888.858041969994</v>
      </c>
      <c r="R23" s="385">
        <f t="shared" si="13"/>
        <v>4106394.142503168</v>
      </c>
    </row>
    <row r="25" spans="1:22" ht="12" customHeight="1">
      <c r="A25" s="52"/>
      <c r="B25" s="52"/>
      <c r="C25" s="52"/>
      <c r="H25" s="52"/>
      <c r="I25" s="52"/>
      <c r="J25" s="52"/>
      <c r="K25" s="52"/>
      <c r="O25" s="52"/>
      <c r="P25" s="52"/>
      <c r="Q25" s="52"/>
      <c r="R25" s="52"/>
    </row>
    <row r="26" spans="1:22" ht="12" customHeight="1">
      <c r="E26" s="55"/>
      <c r="F26" s="55"/>
      <c r="G26" s="55"/>
      <c r="H26" s="55"/>
      <c r="L26" s="55"/>
      <c r="M26" s="55"/>
      <c r="N26" s="55"/>
    </row>
    <row r="27" spans="1:22" ht="12" customHeight="1">
      <c r="E27" s="55"/>
      <c r="F27" s="55"/>
      <c r="G27" s="55"/>
      <c r="L27" s="55"/>
      <c r="M27" s="55"/>
      <c r="N27" s="55"/>
    </row>
    <row r="28" spans="1:22" ht="12" customHeight="1">
      <c r="E28" s="55"/>
      <c r="F28" s="55"/>
      <c r="G28" s="55"/>
      <c r="L28" s="55"/>
      <c r="M28" s="55"/>
      <c r="N28" s="55"/>
    </row>
    <row r="29" spans="1:22" ht="35.15" customHeight="1">
      <c r="A29" s="431" t="s">
        <v>189</v>
      </c>
      <c r="B29" s="431"/>
      <c r="C29" s="431"/>
      <c r="D29" s="431"/>
      <c r="E29" s="431"/>
      <c r="F29" s="431"/>
      <c r="G29" s="431"/>
      <c r="H29" s="431"/>
      <c r="I29" s="431"/>
      <c r="J29" s="431"/>
      <c r="K29" s="431"/>
      <c r="L29" s="431"/>
      <c r="M29" s="431"/>
      <c r="N29" s="431"/>
      <c r="O29" s="431"/>
      <c r="P29" s="431"/>
      <c r="Q29" s="431"/>
      <c r="R29" s="431"/>
    </row>
    <row r="30" spans="1:22" ht="85" customHeight="1">
      <c r="A30" s="198">
        <f>A4</f>
        <v>2026</v>
      </c>
      <c r="B30" s="336" t="s">
        <v>66</v>
      </c>
      <c r="C30" s="336" t="s">
        <v>67</v>
      </c>
      <c r="D30" s="336" t="s">
        <v>68</v>
      </c>
      <c r="E30" s="336" t="s">
        <v>87</v>
      </c>
      <c r="F30" s="336" t="s">
        <v>69</v>
      </c>
      <c r="G30" s="336" t="s">
        <v>70</v>
      </c>
      <c r="H30" s="336" t="s">
        <v>71</v>
      </c>
      <c r="I30" s="336" t="s">
        <v>72</v>
      </c>
      <c r="J30" s="336" t="s">
        <v>73</v>
      </c>
      <c r="K30" s="336" t="s">
        <v>74</v>
      </c>
      <c r="L30" s="336" t="s">
        <v>75</v>
      </c>
      <c r="M30" s="336" t="s">
        <v>76</v>
      </c>
      <c r="N30" s="336" t="s">
        <v>77</v>
      </c>
      <c r="O30" s="336" t="s">
        <v>78</v>
      </c>
      <c r="P30" s="336" t="s">
        <v>79</v>
      </c>
      <c r="Q30" s="336" t="s">
        <v>91</v>
      </c>
      <c r="R30" s="336" t="s">
        <v>80</v>
      </c>
    </row>
    <row r="31" spans="1:22" ht="20.149999999999999" customHeight="1">
      <c r="A31" s="157" t="s">
        <v>156</v>
      </c>
      <c r="B31" s="214">
        <v>471395.67250400002</v>
      </c>
      <c r="C31" s="214">
        <v>1688401.9411200001</v>
      </c>
      <c r="D31" s="215">
        <v>454093.72933999996</v>
      </c>
      <c r="E31" s="215">
        <v>580993.41591999994</v>
      </c>
      <c r="F31" s="215">
        <v>515207.20811000001</v>
      </c>
      <c r="G31" s="215">
        <v>1422160.1530280001</v>
      </c>
      <c r="H31" s="215">
        <v>833715.72913999995</v>
      </c>
      <c r="I31" s="215">
        <v>566474.96141300001</v>
      </c>
      <c r="J31" s="215">
        <v>567410.16197000002</v>
      </c>
      <c r="K31" s="214">
        <v>1371588.5356453541</v>
      </c>
      <c r="L31" s="214">
        <v>1726092.640374701</v>
      </c>
      <c r="M31" s="215">
        <v>1936069.1084639998</v>
      </c>
      <c r="N31" s="215">
        <v>524770.291172</v>
      </c>
      <c r="O31" s="215">
        <v>659280.82724000001</v>
      </c>
      <c r="P31" s="215">
        <v>13317654.375441056</v>
      </c>
      <c r="Q31" s="215">
        <v>179947.83733400001</v>
      </c>
      <c r="R31" s="215">
        <v>13497602.212775055</v>
      </c>
      <c r="S31" s="48"/>
      <c r="T31" s="49"/>
      <c r="U31" s="49"/>
      <c r="V31" s="49"/>
    </row>
    <row r="32" spans="1:22" ht="20.149999999999999" customHeight="1">
      <c r="A32" s="157" t="s">
        <v>157</v>
      </c>
      <c r="B32" s="214">
        <v>351995.58341899997</v>
      </c>
      <c r="C32" s="215">
        <v>1259757.1817400001</v>
      </c>
      <c r="D32" s="215">
        <v>324845.77831999998</v>
      </c>
      <c r="E32" s="215">
        <v>413178.17230999999</v>
      </c>
      <c r="F32" s="215">
        <v>391809.14588999999</v>
      </c>
      <c r="G32" s="215">
        <v>1106454.9802919999</v>
      </c>
      <c r="H32" s="215">
        <v>622057.23028999998</v>
      </c>
      <c r="I32" s="215">
        <v>427014.11165700003</v>
      </c>
      <c r="J32" s="215">
        <v>440124.90480000002</v>
      </c>
      <c r="K32" s="214">
        <v>971999.90168244089</v>
      </c>
      <c r="L32" s="215">
        <v>1264624.292886355</v>
      </c>
      <c r="M32" s="215">
        <v>1449125.419862</v>
      </c>
      <c r="N32" s="215">
        <v>395651.64451499999</v>
      </c>
      <c r="O32" s="215">
        <v>489399.09982</v>
      </c>
      <c r="P32" s="215">
        <v>9908037.4474837948</v>
      </c>
      <c r="Q32" s="215">
        <v>180979.40418600003</v>
      </c>
      <c r="R32" s="215">
        <v>10089016.851669794</v>
      </c>
      <c r="S32" s="50"/>
      <c r="T32" s="49"/>
      <c r="U32" s="49"/>
      <c r="V32" s="49"/>
    </row>
    <row r="33" spans="1:22" ht="20.149999999999999" customHeight="1">
      <c r="A33" s="160" t="s">
        <v>158</v>
      </c>
      <c r="B33" s="217">
        <v>287634.43402599997</v>
      </c>
      <c r="C33" s="218">
        <v>934719.82199999993</v>
      </c>
      <c r="D33" s="218">
        <v>203540.61263000002</v>
      </c>
      <c r="E33" s="218">
        <v>325110.72678999999</v>
      </c>
      <c r="F33" s="218">
        <v>308723.86765000003</v>
      </c>
      <c r="G33" s="218">
        <v>906502.37306500005</v>
      </c>
      <c r="H33" s="218">
        <v>478870.60264999996</v>
      </c>
      <c r="I33" s="218">
        <v>348864.588414</v>
      </c>
      <c r="J33" s="218">
        <v>362955.96343999996</v>
      </c>
      <c r="K33" s="217">
        <v>771748.58741414407</v>
      </c>
      <c r="L33" s="218">
        <v>1081739.7417068989</v>
      </c>
      <c r="M33" s="218">
        <v>1067049.465117</v>
      </c>
      <c r="N33" s="218">
        <v>314832.56645899999</v>
      </c>
      <c r="O33" s="218">
        <v>381685.52306000004</v>
      </c>
      <c r="P33" s="218">
        <v>7773978.8744220417</v>
      </c>
      <c r="Q33" s="218">
        <v>140578.78254300004</v>
      </c>
      <c r="R33" s="218">
        <v>7914557.6569650415</v>
      </c>
      <c r="S33" s="51"/>
      <c r="T33" s="49"/>
      <c r="U33" s="49"/>
      <c r="V33" s="49"/>
    </row>
    <row r="34" spans="1:22" ht="20.149999999999999" customHeight="1">
      <c r="A34" s="157" t="s">
        <v>159</v>
      </c>
      <c r="B34" s="214">
        <v>215156.700037</v>
      </c>
      <c r="C34" s="215">
        <v>666088.0941300001</v>
      </c>
      <c r="D34" s="215">
        <v>156141.96944000002</v>
      </c>
      <c r="E34" s="215">
        <v>245719.02597999998</v>
      </c>
      <c r="F34" s="215">
        <v>234384.02028999999</v>
      </c>
      <c r="G34" s="215">
        <v>727076.58351500006</v>
      </c>
      <c r="H34" s="215">
        <v>344719.37552</v>
      </c>
      <c r="I34" s="215">
        <v>277774.56641600002</v>
      </c>
      <c r="J34" s="215">
        <v>280615.397</v>
      </c>
      <c r="K34" s="214">
        <v>542502.18799999997</v>
      </c>
      <c r="L34" s="215">
        <v>842910.49791999999</v>
      </c>
      <c r="M34" s="215">
        <v>911000.04689300002</v>
      </c>
      <c r="N34" s="215">
        <v>236957.06518099998</v>
      </c>
      <c r="O34" s="215">
        <v>290382.26621999999</v>
      </c>
      <c r="P34" s="215">
        <v>5971427.796542</v>
      </c>
      <c r="Q34" s="215">
        <v>97191.426489999983</v>
      </c>
      <c r="R34" s="215">
        <v>6068619.2230319995</v>
      </c>
      <c r="S34" s="50"/>
      <c r="T34" s="49"/>
      <c r="U34" s="49"/>
      <c r="V34" s="49"/>
    </row>
    <row r="35" spans="1:22" ht="20.149999999999999" customHeight="1">
      <c r="A35" s="157" t="s">
        <v>160</v>
      </c>
      <c r="B35" s="214">
        <v>130548.66525500001</v>
      </c>
      <c r="C35" s="215">
        <v>374018.46252</v>
      </c>
      <c r="D35" s="215">
        <v>115889.62078999999</v>
      </c>
      <c r="E35" s="215">
        <v>153349.12735</v>
      </c>
      <c r="F35" s="215">
        <v>143889.22339000003</v>
      </c>
      <c r="G35" s="215">
        <v>488530.91770999995</v>
      </c>
      <c r="H35" s="215">
        <v>221293.57746</v>
      </c>
      <c r="I35" s="215">
        <v>177919.24907999998</v>
      </c>
      <c r="J35" s="215">
        <v>178867.85210000002</v>
      </c>
      <c r="K35" s="214">
        <v>278796.03961065703</v>
      </c>
      <c r="L35" s="215">
        <v>547667.488797336</v>
      </c>
      <c r="M35" s="215">
        <v>812346.48979900009</v>
      </c>
      <c r="N35" s="215">
        <v>140633.99555200001</v>
      </c>
      <c r="O35" s="215">
        <v>176627.59851000001</v>
      </c>
      <c r="P35" s="215">
        <v>3940378.3079239926</v>
      </c>
      <c r="Q35" s="215">
        <v>52031.861626999998</v>
      </c>
      <c r="R35" s="215">
        <v>3992410.1695509925</v>
      </c>
      <c r="S35" s="50"/>
      <c r="T35" s="49"/>
      <c r="U35" s="49"/>
      <c r="V35" s="49"/>
    </row>
    <row r="36" spans="1:22" ht="20.149999999999999" customHeight="1">
      <c r="A36" s="160" t="s">
        <v>161</v>
      </c>
      <c r="B36" s="217">
        <v>108499.02925599999</v>
      </c>
      <c r="C36" s="218">
        <v>272279.42577999999</v>
      </c>
      <c r="D36" s="218">
        <v>135074.85980999999</v>
      </c>
      <c r="E36" s="218">
        <v>121440.65447000001</v>
      </c>
      <c r="F36" s="218">
        <v>103218.95089000001</v>
      </c>
      <c r="G36" s="218">
        <v>408532.03291000001</v>
      </c>
      <c r="H36" s="218">
        <v>189368.91718000002</v>
      </c>
      <c r="I36" s="218">
        <v>145144.54127399999</v>
      </c>
      <c r="J36" s="218">
        <v>141503.28948000001</v>
      </c>
      <c r="K36" s="217">
        <v>174774.14408330101</v>
      </c>
      <c r="L36" s="218">
        <v>453021.45563270501</v>
      </c>
      <c r="M36" s="218">
        <v>943939.42385700007</v>
      </c>
      <c r="N36" s="218">
        <v>106915.87119799999</v>
      </c>
      <c r="O36" s="218">
        <v>143866.06104</v>
      </c>
      <c r="P36" s="218">
        <v>3447578.6568610063</v>
      </c>
      <c r="Q36" s="218">
        <v>5461.8949649999849</v>
      </c>
      <c r="R36" s="218">
        <v>3453040.5518260063</v>
      </c>
      <c r="S36" s="50"/>
      <c r="T36" s="49"/>
      <c r="U36" s="49"/>
      <c r="V36" s="49"/>
    </row>
    <row r="37" spans="1:22" ht="20.149999999999999" customHeight="1">
      <c r="A37" s="157" t="s">
        <v>162</v>
      </c>
      <c r="B37" s="214"/>
      <c r="C37" s="215"/>
      <c r="D37" s="215"/>
      <c r="E37" s="215"/>
      <c r="F37" s="215"/>
      <c r="G37" s="215"/>
      <c r="H37" s="215"/>
      <c r="I37" s="215"/>
      <c r="J37" s="215"/>
      <c r="K37" s="214"/>
      <c r="L37" s="215"/>
      <c r="M37" s="215"/>
      <c r="N37" s="215"/>
      <c r="O37" s="215"/>
      <c r="P37" s="215"/>
      <c r="Q37" s="215"/>
      <c r="R37" s="215"/>
      <c r="S37" s="50"/>
      <c r="T37" s="49"/>
      <c r="U37" s="49"/>
      <c r="V37" s="49"/>
    </row>
    <row r="38" spans="1:22" ht="20.149999999999999" customHeight="1">
      <c r="A38" s="157" t="s">
        <v>163</v>
      </c>
      <c r="B38" s="214"/>
      <c r="C38" s="215"/>
      <c r="D38" s="215"/>
      <c r="E38" s="215"/>
      <c r="F38" s="215"/>
      <c r="G38" s="215"/>
      <c r="H38" s="215"/>
      <c r="I38" s="215"/>
      <c r="J38" s="215"/>
      <c r="K38" s="214"/>
      <c r="L38" s="215"/>
      <c r="M38" s="215"/>
      <c r="N38" s="215"/>
      <c r="O38" s="215"/>
      <c r="P38" s="215"/>
      <c r="Q38" s="215"/>
      <c r="R38" s="215"/>
      <c r="S38" s="50"/>
      <c r="T38" s="49"/>
      <c r="U38" s="49"/>
      <c r="V38" s="49"/>
    </row>
    <row r="39" spans="1:22" ht="20.149999999999999" customHeight="1">
      <c r="A39" s="160" t="s">
        <v>164</v>
      </c>
      <c r="B39" s="217"/>
      <c r="C39" s="218"/>
      <c r="D39" s="218"/>
      <c r="E39" s="218"/>
      <c r="F39" s="218"/>
      <c r="G39" s="218"/>
      <c r="H39" s="218"/>
      <c r="I39" s="218"/>
      <c r="J39" s="218"/>
      <c r="K39" s="217"/>
      <c r="L39" s="218"/>
      <c r="M39" s="218"/>
      <c r="N39" s="218"/>
      <c r="O39" s="218"/>
      <c r="P39" s="218"/>
      <c r="Q39" s="218"/>
      <c r="R39" s="218"/>
      <c r="S39" s="50"/>
      <c r="T39" s="49"/>
      <c r="U39" s="49"/>
      <c r="V39" s="49"/>
    </row>
    <row r="40" spans="1:22" ht="20.149999999999999" customHeight="1">
      <c r="A40" s="157" t="s">
        <v>165</v>
      </c>
      <c r="B40" s="214"/>
      <c r="C40" s="215"/>
      <c r="D40" s="215"/>
      <c r="E40" s="215"/>
      <c r="F40" s="215"/>
      <c r="G40" s="215"/>
      <c r="H40" s="215"/>
      <c r="I40" s="215"/>
      <c r="J40" s="215"/>
      <c r="K40" s="214"/>
      <c r="L40" s="215"/>
      <c r="M40" s="215"/>
      <c r="N40" s="215"/>
      <c r="O40" s="215"/>
      <c r="P40" s="215"/>
      <c r="Q40" s="215"/>
      <c r="R40" s="215"/>
      <c r="S40" s="50"/>
      <c r="T40" s="49"/>
      <c r="U40" s="49"/>
      <c r="V40" s="49"/>
    </row>
    <row r="41" spans="1:22" ht="20.149999999999999" customHeight="1">
      <c r="A41" s="157" t="s">
        <v>166</v>
      </c>
      <c r="B41" s="214"/>
      <c r="C41" s="215"/>
      <c r="D41" s="215"/>
      <c r="E41" s="215"/>
      <c r="F41" s="215"/>
      <c r="G41" s="215"/>
      <c r="H41" s="215"/>
      <c r="I41" s="215"/>
      <c r="J41" s="215"/>
      <c r="K41" s="214"/>
      <c r="L41" s="215"/>
      <c r="M41" s="215"/>
      <c r="N41" s="215"/>
      <c r="O41" s="215"/>
      <c r="P41" s="215"/>
      <c r="Q41" s="215"/>
      <c r="R41" s="215"/>
      <c r="S41" s="50"/>
      <c r="T41" s="49"/>
      <c r="U41" s="49"/>
      <c r="V41" s="49"/>
    </row>
    <row r="42" spans="1:22" ht="20.149999999999999" customHeight="1">
      <c r="A42" s="160" t="s">
        <v>167</v>
      </c>
      <c r="B42" s="217"/>
      <c r="C42" s="218"/>
      <c r="D42" s="218"/>
      <c r="E42" s="218"/>
      <c r="F42" s="218"/>
      <c r="G42" s="218"/>
      <c r="H42" s="218"/>
      <c r="I42" s="218"/>
      <c r="J42" s="218"/>
      <c r="K42" s="217"/>
      <c r="L42" s="218"/>
      <c r="M42" s="218"/>
      <c r="N42" s="218"/>
      <c r="O42" s="218"/>
      <c r="P42" s="218"/>
      <c r="Q42" s="218"/>
      <c r="R42" s="218"/>
      <c r="S42" s="50"/>
      <c r="T42" s="49"/>
      <c r="U42" s="49"/>
      <c r="V42" s="49"/>
    </row>
    <row r="43" spans="1:22" ht="20.149999999999999" customHeight="1">
      <c r="A43" s="157" t="s">
        <v>47</v>
      </c>
      <c r="B43" s="214">
        <f>SUM(B31:B33)</f>
        <v>1111025.6899489998</v>
      </c>
      <c r="C43" s="214">
        <f>SUM(C31:C33)</f>
        <v>3882878.9448600002</v>
      </c>
      <c r="D43" s="214">
        <f t="shared" ref="D43:J43" si="14">SUM(D31:D33)</f>
        <v>982480.12028999988</v>
      </c>
      <c r="E43" s="214">
        <f t="shared" si="14"/>
        <v>1319282.3150199999</v>
      </c>
      <c r="F43" s="214">
        <f t="shared" si="14"/>
        <v>1215740.2216500002</v>
      </c>
      <c r="G43" s="214">
        <f t="shared" si="14"/>
        <v>3435117.506385</v>
      </c>
      <c r="H43" s="214">
        <f t="shared" si="14"/>
        <v>1934643.5620799998</v>
      </c>
      <c r="I43" s="214">
        <f t="shared" si="14"/>
        <v>1342353.661484</v>
      </c>
      <c r="J43" s="214">
        <f t="shared" si="14"/>
        <v>1370491.03021</v>
      </c>
      <c r="K43" s="214">
        <f>SUM(K31:K33)</f>
        <v>3115337.0247419388</v>
      </c>
      <c r="L43" s="214">
        <f t="shared" ref="L43:Q43" si="15">SUM(L31:L33)</f>
        <v>4072456.6749679549</v>
      </c>
      <c r="M43" s="214">
        <f t="shared" si="15"/>
        <v>4452243.9934430001</v>
      </c>
      <c r="N43" s="214">
        <f t="shared" si="15"/>
        <v>1235254.502146</v>
      </c>
      <c r="O43" s="214">
        <f t="shared" si="15"/>
        <v>1530365.4501200002</v>
      </c>
      <c r="P43" s="214">
        <f t="shared" si="15"/>
        <v>30999670.697346896</v>
      </c>
      <c r="Q43" s="214">
        <f t="shared" si="15"/>
        <v>501506.02406300011</v>
      </c>
      <c r="R43" s="214">
        <f>SUM(R31:R33)</f>
        <v>31501176.721409887</v>
      </c>
    </row>
    <row r="44" spans="1:22" ht="20.149999999999999" customHeight="1">
      <c r="A44" s="157" t="s">
        <v>55</v>
      </c>
      <c r="B44" s="214">
        <f>SUM(B34:B36)</f>
        <v>454204.39454800001</v>
      </c>
      <c r="C44" s="214">
        <f>SUM(C34:C36)</f>
        <v>1312385.9824300001</v>
      </c>
      <c r="D44" s="214">
        <f t="shared" ref="D44:J44" si="16">SUM(D34:D36)</f>
        <v>407106.45003999997</v>
      </c>
      <c r="E44" s="214">
        <f t="shared" si="16"/>
        <v>520508.80780000001</v>
      </c>
      <c r="F44" s="214">
        <f t="shared" si="16"/>
        <v>481492.19457000005</v>
      </c>
      <c r="G44" s="214">
        <f t="shared" si="16"/>
        <v>1624139.5341350001</v>
      </c>
      <c r="H44" s="214">
        <f t="shared" si="16"/>
        <v>755381.87016000005</v>
      </c>
      <c r="I44" s="214">
        <f t="shared" si="16"/>
        <v>600838.35676999995</v>
      </c>
      <c r="J44" s="214">
        <f t="shared" si="16"/>
        <v>600986.53858000005</v>
      </c>
      <c r="K44" s="214">
        <f>SUM(K34:K36)</f>
        <v>996072.37169395806</v>
      </c>
      <c r="L44" s="214">
        <f t="shared" ref="L44:Q44" si="17">SUM(L34:L36)</f>
        <v>1843599.4423500409</v>
      </c>
      <c r="M44" s="214">
        <f t="shared" si="17"/>
        <v>2667285.9605490002</v>
      </c>
      <c r="N44" s="214">
        <f t="shared" si="17"/>
        <v>484506.93193099997</v>
      </c>
      <c r="O44" s="214">
        <f t="shared" si="17"/>
        <v>610875.92577000009</v>
      </c>
      <c r="P44" s="214">
        <f t="shared" si="17"/>
        <v>13359384.761326998</v>
      </c>
      <c r="Q44" s="214">
        <f t="shared" si="17"/>
        <v>154685.18308199997</v>
      </c>
      <c r="R44" s="214">
        <f>SUM(R34:R36)</f>
        <v>13514069.944408998</v>
      </c>
    </row>
    <row r="45" spans="1:22" ht="20.149999999999999" customHeight="1">
      <c r="A45" s="157" t="s">
        <v>62</v>
      </c>
      <c r="B45" s="379">
        <f>SUM(B37:B39)</f>
        <v>0</v>
      </c>
      <c r="C45" s="379">
        <f>SUM(C37:C39)</f>
        <v>0</v>
      </c>
      <c r="D45" s="379">
        <f t="shared" ref="D45:J45" si="18">SUM(D37:D39)</f>
        <v>0</v>
      </c>
      <c r="E45" s="379">
        <f t="shared" si="18"/>
        <v>0</v>
      </c>
      <c r="F45" s="379">
        <f t="shared" si="18"/>
        <v>0</v>
      </c>
      <c r="G45" s="379">
        <f t="shared" si="18"/>
        <v>0</v>
      </c>
      <c r="H45" s="379">
        <f t="shared" si="18"/>
        <v>0</v>
      </c>
      <c r="I45" s="379">
        <f t="shared" si="18"/>
        <v>0</v>
      </c>
      <c r="J45" s="379">
        <f t="shared" si="18"/>
        <v>0</v>
      </c>
      <c r="K45" s="379">
        <f>SUM(K37:K39)</f>
        <v>0</v>
      </c>
      <c r="L45" s="379">
        <f t="shared" ref="L45:R45" si="19">SUM(L37:L39)</f>
        <v>0</v>
      </c>
      <c r="M45" s="379">
        <f t="shared" si="19"/>
        <v>0</v>
      </c>
      <c r="N45" s="379">
        <f t="shared" si="19"/>
        <v>0</v>
      </c>
      <c r="O45" s="379">
        <f t="shared" si="19"/>
        <v>0</v>
      </c>
      <c r="P45" s="379">
        <f t="shared" si="19"/>
        <v>0</v>
      </c>
      <c r="Q45" s="379">
        <f t="shared" si="19"/>
        <v>0</v>
      </c>
      <c r="R45" s="379">
        <f t="shared" si="19"/>
        <v>0</v>
      </c>
    </row>
    <row r="46" spans="1:22" ht="20.149999999999999" customHeight="1">
      <c r="A46" s="160" t="s">
        <v>56</v>
      </c>
      <c r="B46" s="382">
        <f>SUM(B40:B42)</f>
        <v>0</v>
      </c>
      <c r="C46" s="382">
        <f>SUM(C40:C42)</f>
        <v>0</v>
      </c>
      <c r="D46" s="382">
        <f t="shared" ref="D46:J46" si="20">SUM(D40:D42)</f>
        <v>0</v>
      </c>
      <c r="E46" s="382">
        <f t="shared" si="20"/>
        <v>0</v>
      </c>
      <c r="F46" s="382">
        <f t="shared" si="20"/>
        <v>0</v>
      </c>
      <c r="G46" s="382">
        <f t="shared" si="20"/>
        <v>0</v>
      </c>
      <c r="H46" s="382">
        <f t="shared" si="20"/>
        <v>0</v>
      </c>
      <c r="I46" s="382">
        <f t="shared" si="20"/>
        <v>0</v>
      </c>
      <c r="J46" s="382">
        <f t="shared" si="20"/>
        <v>0</v>
      </c>
      <c r="K46" s="382">
        <f>SUM(K40:K42)</f>
        <v>0</v>
      </c>
      <c r="L46" s="382">
        <f t="shared" ref="L46:R46" si="21">SUM(L40:L42)</f>
        <v>0</v>
      </c>
      <c r="M46" s="382">
        <f t="shared" si="21"/>
        <v>0</v>
      </c>
      <c r="N46" s="382">
        <f t="shared" si="21"/>
        <v>0</v>
      </c>
      <c r="O46" s="382">
        <f t="shared" si="21"/>
        <v>0</v>
      </c>
      <c r="P46" s="382">
        <f t="shared" si="21"/>
        <v>0</v>
      </c>
      <c r="Q46" s="382">
        <f t="shared" si="21"/>
        <v>0</v>
      </c>
      <c r="R46" s="382">
        <f t="shared" si="21"/>
        <v>0</v>
      </c>
    </row>
    <row r="47" spans="1:22" ht="20.149999999999999" customHeight="1">
      <c r="A47" s="157" t="s">
        <v>57</v>
      </c>
      <c r="B47" s="214">
        <f>SUM(B31:B36)</f>
        <v>1565230.0844969999</v>
      </c>
      <c r="C47" s="214">
        <f>SUM(C31:C36)</f>
        <v>5195264.92729</v>
      </c>
      <c r="D47" s="214">
        <f t="shared" ref="D47:J47" si="22">SUM(D31:D36)</f>
        <v>1389586.57033</v>
      </c>
      <c r="E47" s="214">
        <f t="shared" si="22"/>
        <v>1839791.1228199997</v>
      </c>
      <c r="F47" s="214">
        <f t="shared" si="22"/>
        <v>1697232.41622</v>
      </c>
      <c r="G47" s="214">
        <f t="shared" si="22"/>
        <v>5059257.0405199993</v>
      </c>
      <c r="H47" s="214">
        <f t="shared" si="22"/>
        <v>2690025.4322399995</v>
      </c>
      <c r="I47" s="214">
        <f t="shared" si="22"/>
        <v>1943192.018254</v>
      </c>
      <c r="J47" s="214">
        <f t="shared" si="22"/>
        <v>1971477.5687899999</v>
      </c>
      <c r="K47" s="214">
        <f>SUM(K31:K36)</f>
        <v>4111409.3964358969</v>
      </c>
      <c r="L47" s="214">
        <f t="shared" ref="L47:R47" si="23">SUM(L31:L36)</f>
        <v>5916056.117317996</v>
      </c>
      <c r="M47" s="214">
        <f t="shared" si="23"/>
        <v>7119529.9539919998</v>
      </c>
      <c r="N47" s="214">
        <f t="shared" si="23"/>
        <v>1719761.4340769998</v>
      </c>
      <c r="O47" s="214">
        <f t="shared" si="23"/>
        <v>2141241.3758900003</v>
      </c>
      <c r="P47" s="214">
        <f t="shared" si="23"/>
        <v>44359055.458673902</v>
      </c>
      <c r="Q47" s="214">
        <f t="shared" si="23"/>
        <v>656191.20714500011</v>
      </c>
      <c r="R47" s="214">
        <f t="shared" si="23"/>
        <v>45015246.665818885</v>
      </c>
    </row>
    <row r="48" spans="1:22" ht="20.149999999999999" customHeight="1">
      <c r="A48" s="160" t="s">
        <v>58</v>
      </c>
      <c r="B48" s="382">
        <f>SUM(B37:B42)</f>
        <v>0</v>
      </c>
      <c r="C48" s="382">
        <f>SUM(C37:C42)</f>
        <v>0</v>
      </c>
      <c r="D48" s="382">
        <f t="shared" ref="D48:J48" si="24">SUM(D37:D42)</f>
        <v>0</v>
      </c>
      <c r="E48" s="382">
        <f t="shared" si="24"/>
        <v>0</v>
      </c>
      <c r="F48" s="382">
        <f t="shared" si="24"/>
        <v>0</v>
      </c>
      <c r="G48" s="382">
        <f t="shared" si="24"/>
        <v>0</v>
      </c>
      <c r="H48" s="382">
        <f t="shared" si="24"/>
        <v>0</v>
      </c>
      <c r="I48" s="382">
        <f t="shared" si="24"/>
        <v>0</v>
      </c>
      <c r="J48" s="382">
        <f t="shared" si="24"/>
        <v>0</v>
      </c>
      <c r="K48" s="382">
        <f>SUM(K37:K42)</f>
        <v>0</v>
      </c>
      <c r="L48" s="382">
        <f t="shared" ref="L48:R48" si="25">SUM(L37:L42)</f>
        <v>0</v>
      </c>
      <c r="M48" s="382">
        <f t="shared" si="25"/>
        <v>0</v>
      </c>
      <c r="N48" s="382">
        <f t="shared" si="25"/>
        <v>0</v>
      </c>
      <c r="O48" s="382">
        <f t="shared" si="25"/>
        <v>0</v>
      </c>
      <c r="P48" s="382">
        <f t="shared" si="25"/>
        <v>0</v>
      </c>
      <c r="Q48" s="382">
        <f t="shared" si="25"/>
        <v>0</v>
      </c>
      <c r="R48" s="382">
        <f t="shared" si="25"/>
        <v>0</v>
      </c>
    </row>
    <row r="49" spans="1:18" ht="20.149999999999999" customHeight="1">
      <c r="A49" s="160" t="s">
        <v>168</v>
      </c>
      <c r="B49" s="382">
        <f>SUM(B31:B42)</f>
        <v>1565230.0844969999</v>
      </c>
      <c r="C49" s="382">
        <f>SUM(C31:C42)</f>
        <v>5195264.92729</v>
      </c>
      <c r="D49" s="382">
        <f t="shared" ref="D49:J49" si="26">SUM(D31:D42)</f>
        <v>1389586.57033</v>
      </c>
      <c r="E49" s="382">
        <f t="shared" si="26"/>
        <v>1839791.1228199997</v>
      </c>
      <c r="F49" s="382">
        <f t="shared" si="26"/>
        <v>1697232.41622</v>
      </c>
      <c r="G49" s="382">
        <f t="shared" si="26"/>
        <v>5059257.0405199993</v>
      </c>
      <c r="H49" s="382">
        <f t="shared" si="26"/>
        <v>2690025.4322399995</v>
      </c>
      <c r="I49" s="382">
        <f t="shared" si="26"/>
        <v>1943192.018254</v>
      </c>
      <c r="J49" s="382">
        <f t="shared" si="26"/>
        <v>1971477.5687899999</v>
      </c>
      <c r="K49" s="382">
        <f>SUM(K31:K42)</f>
        <v>4111409.3964358969</v>
      </c>
      <c r="L49" s="382">
        <f t="shared" ref="L49:R49" si="27">SUM(L31:L42)</f>
        <v>5916056.117317996</v>
      </c>
      <c r="M49" s="382">
        <f t="shared" si="27"/>
        <v>7119529.9539919998</v>
      </c>
      <c r="N49" s="382">
        <f t="shared" si="27"/>
        <v>1719761.4340769998</v>
      </c>
      <c r="O49" s="382">
        <f t="shared" si="27"/>
        <v>2141241.3758900003</v>
      </c>
      <c r="P49" s="382">
        <f t="shared" si="27"/>
        <v>44359055.458673902</v>
      </c>
      <c r="Q49" s="382">
        <f t="shared" si="27"/>
        <v>656191.20714500011</v>
      </c>
      <c r="R49" s="382">
        <f t="shared" si="27"/>
        <v>45015246.665818885</v>
      </c>
    </row>
    <row r="50" spans="1:18" ht="12" customHeight="1">
      <c r="E50" s="55"/>
      <c r="F50" s="55"/>
      <c r="G50" s="55"/>
      <c r="L50" s="55"/>
      <c r="M50" s="55"/>
      <c r="N50" s="55"/>
    </row>
    <row r="51" spans="1:18" ht="12" customHeight="1">
      <c r="E51" s="55"/>
      <c r="F51" s="55"/>
      <c r="G51" s="55"/>
      <c r="L51" s="55"/>
      <c r="M51" s="55"/>
      <c r="N51" s="55"/>
    </row>
    <row r="52" spans="1:18" ht="12" customHeight="1">
      <c r="E52" s="55"/>
      <c r="F52" s="55"/>
      <c r="G52" s="55"/>
      <c r="L52" s="55"/>
      <c r="M52" s="55"/>
      <c r="N52" s="55"/>
    </row>
    <row r="53" spans="1:18" ht="12" customHeight="1">
      <c r="E53" s="55"/>
      <c r="F53" s="55"/>
      <c r="G53" s="55"/>
      <c r="L53" s="55"/>
      <c r="M53" s="55"/>
      <c r="N53" s="55"/>
    </row>
    <row r="54" spans="1:18" ht="12" customHeight="1"/>
    <row r="55" spans="1:18" ht="12" customHeight="1"/>
    <row r="56" spans="1:18" ht="12" customHeight="1"/>
    <row r="57" spans="1:18" ht="12" customHeight="1"/>
    <row r="58" spans="1:18" ht="12" customHeight="1"/>
  </sheetData>
  <mergeCells count="4">
    <mergeCell ref="A29:R29"/>
    <mergeCell ref="A1:R1"/>
    <mergeCell ref="A2:I2"/>
    <mergeCell ref="A3:R3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ignoredErrors>
    <ignoredError sqref="B18:R18 B44:Q44" formulaRange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6"/>
  <dimension ref="A1:U29"/>
  <sheetViews>
    <sheetView showGridLines="0" zoomScaleNormal="100" zoomScaleSheetLayoutView="100" workbookViewId="0">
      <selection activeCell="C1" sqref="C1"/>
    </sheetView>
  </sheetViews>
  <sheetFormatPr defaultColWidth="9.1796875" defaultRowHeight="12.5"/>
  <cols>
    <col min="1" max="1" width="6.453125" style="96" customWidth="1"/>
    <col min="2" max="6" width="4.7265625" style="96" customWidth="1"/>
    <col min="7" max="9" width="4.81640625" style="96" customWidth="1"/>
    <col min="10" max="14" width="4.7265625" style="96" customWidth="1"/>
    <col min="15" max="15" width="3.7265625" style="96" customWidth="1"/>
    <col min="16" max="19" width="4.7265625" style="96" customWidth="1"/>
    <col min="20" max="20" width="3.7265625" style="96" customWidth="1"/>
    <col min="21" max="21" width="5" style="96" customWidth="1"/>
    <col min="22" max="16384" width="9.1796875" style="96"/>
  </cols>
  <sheetData>
    <row r="1" spans="1:20" ht="20">
      <c r="A1" s="102" t="s">
        <v>276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</row>
    <row r="2" spans="1:20" ht="15" customHeight="1">
      <c r="E2" s="97"/>
      <c r="F2" s="97"/>
    </row>
    <row r="3" spans="1:20" ht="15" customHeight="1">
      <c r="A3" s="446" t="s">
        <v>183</v>
      </c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</row>
    <row r="4" spans="1:20" ht="15" customHeight="1">
      <c r="A4" s="63"/>
      <c r="C4" s="98"/>
      <c r="D4" s="98"/>
      <c r="E4" s="98"/>
      <c r="F4" s="98"/>
      <c r="G4" s="98"/>
      <c r="H4" s="53"/>
      <c r="I4" s="53"/>
    </row>
    <row r="5" spans="1:20" ht="15" customHeight="1">
      <c r="A5" s="63"/>
      <c r="C5" s="98"/>
      <c r="D5" s="98"/>
      <c r="E5" s="98"/>
      <c r="F5" s="98"/>
      <c r="G5" s="98"/>
      <c r="H5" s="53"/>
      <c r="I5" s="53"/>
    </row>
    <row r="6" spans="1:20" ht="15" customHeight="1">
      <c r="A6" s="63"/>
      <c r="B6" s="99"/>
      <c r="C6" s="99"/>
      <c r="D6" s="98"/>
      <c r="E6" s="98"/>
      <c r="F6" s="98"/>
      <c r="G6" s="99"/>
      <c r="H6" s="4"/>
      <c r="I6" s="53"/>
    </row>
    <row r="7" spans="1:20" ht="15" customHeight="1">
      <c r="A7" s="63"/>
      <c r="B7" s="99"/>
      <c r="C7" s="99"/>
      <c r="D7" s="98"/>
      <c r="E7" s="98"/>
      <c r="F7" s="98"/>
      <c r="G7" s="99"/>
      <c r="H7" s="4"/>
      <c r="I7" s="53"/>
    </row>
    <row r="8" spans="1:20" ht="15" customHeight="1">
      <c r="A8" s="63"/>
      <c r="B8" s="99"/>
      <c r="C8" s="99"/>
      <c r="D8" s="98"/>
      <c r="E8" s="98"/>
      <c r="F8" s="98"/>
      <c r="G8" s="99"/>
      <c r="H8" s="4"/>
      <c r="I8" s="53"/>
    </row>
    <row r="9" spans="1:20" ht="15" customHeight="1">
      <c r="A9" s="63"/>
      <c r="B9" s="98"/>
      <c r="C9" s="98"/>
      <c r="D9" s="98"/>
      <c r="E9" s="98"/>
      <c r="F9" s="98"/>
      <c r="G9" s="99"/>
      <c r="H9" s="4"/>
      <c r="I9" s="53"/>
    </row>
    <row r="10" spans="1:20" ht="15" customHeight="1">
      <c r="A10" s="63"/>
      <c r="B10" s="98"/>
      <c r="C10" s="98"/>
      <c r="D10" s="98"/>
      <c r="E10" s="98"/>
      <c r="F10" s="98"/>
      <c r="G10" s="98"/>
      <c r="H10" s="53"/>
      <c r="I10" s="53"/>
    </row>
    <row r="11" spans="1:20" ht="15" customHeight="1">
      <c r="A11" s="63"/>
      <c r="B11" s="98"/>
      <c r="C11" s="98"/>
      <c r="D11" s="98"/>
      <c r="E11" s="98"/>
      <c r="F11" s="98"/>
      <c r="G11" s="98"/>
      <c r="H11" s="53"/>
      <c r="I11" s="53"/>
    </row>
    <row r="12" spans="1:20" ht="15" customHeight="1">
      <c r="A12" s="63"/>
      <c r="B12" s="98"/>
      <c r="C12" s="98"/>
      <c r="D12" s="98"/>
      <c r="E12" s="98"/>
      <c r="F12" s="98"/>
      <c r="G12" s="98"/>
      <c r="H12" s="53"/>
      <c r="I12" s="53"/>
    </row>
    <row r="13" spans="1:20" ht="15" customHeight="1">
      <c r="A13" s="63"/>
      <c r="B13" s="98"/>
      <c r="C13" s="98"/>
      <c r="D13" s="98"/>
      <c r="E13" s="98"/>
      <c r="F13" s="98"/>
      <c r="G13" s="98"/>
      <c r="H13" s="53"/>
      <c r="I13" s="53"/>
    </row>
    <row r="14" spans="1:20" ht="15" customHeight="1">
      <c r="A14" s="63"/>
      <c r="B14" s="98"/>
      <c r="C14" s="98"/>
      <c r="D14" s="98"/>
      <c r="E14" s="98"/>
      <c r="F14" s="98"/>
      <c r="G14" s="98"/>
      <c r="H14" s="100"/>
      <c r="I14" s="100"/>
    </row>
    <row r="15" spans="1:20" ht="15" customHeight="1">
      <c r="H15" s="101"/>
      <c r="I15" s="101"/>
    </row>
    <row r="16" spans="1:20" ht="15" customHeight="1"/>
    <row r="17" spans="2:21" ht="15" customHeight="1"/>
    <row r="18" spans="2:21" ht="15" customHeight="1"/>
    <row r="19" spans="2:21" ht="15" customHeight="1"/>
    <row r="20" spans="2:21" ht="15" customHeight="1"/>
    <row r="21" spans="2:21" ht="13" customHeight="1">
      <c r="B21" s="4"/>
      <c r="C21" s="4"/>
      <c r="D21" s="4"/>
    </row>
    <row r="22" spans="2:21" ht="13" customHeight="1">
      <c r="B22" s="4"/>
      <c r="C22" s="4"/>
      <c r="D22" s="4"/>
      <c r="G22" s="518"/>
      <c r="H22" s="518"/>
      <c r="I22" s="518"/>
      <c r="K22" s="518"/>
      <c r="L22" s="518"/>
      <c r="M22" s="518"/>
      <c r="N22" s="518"/>
      <c r="P22" s="518"/>
      <c r="Q22" s="518"/>
      <c r="R22" s="518"/>
      <c r="S22" s="518"/>
      <c r="T22" s="518"/>
      <c r="U22" s="518"/>
    </row>
    <row r="23" spans="2:21" ht="13" customHeight="1">
      <c r="B23" s="4"/>
      <c r="C23" s="4"/>
      <c r="D23" s="4"/>
      <c r="G23" s="518"/>
      <c r="H23" s="518"/>
      <c r="I23" s="518"/>
      <c r="K23" s="519"/>
      <c r="L23" s="519"/>
      <c r="M23" s="519"/>
      <c r="N23" s="519"/>
      <c r="P23" s="518"/>
      <c r="Q23" s="518"/>
      <c r="R23" s="518"/>
      <c r="S23" s="518"/>
      <c r="T23" s="518"/>
      <c r="U23" s="518"/>
    </row>
    <row r="24" spans="2:21" ht="13" customHeight="1">
      <c r="B24" s="4"/>
      <c r="C24" s="4"/>
      <c r="D24" s="4"/>
      <c r="G24" s="518"/>
      <c r="H24" s="518"/>
      <c r="I24" s="518"/>
      <c r="K24" s="519"/>
      <c r="L24" s="519"/>
      <c r="M24" s="519"/>
      <c r="N24" s="519"/>
      <c r="P24" s="519"/>
      <c r="Q24" s="519"/>
      <c r="R24" s="519"/>
      <c r="S24" s="519"/>
      <c r="T24" s="519"/>
      <c r="U24" s="519"/>
    </row>
    <row r="25" spans="2:21" ht="12" customHeight="1">
      <c r="H25" s="101"/>
      <c r="I25" s="101"/>
      <c r="P25" s="519"/>
      <c r="Q25" s="519"/>
      <c r="R25" s="519"/>
      <c r="S25" s="519"/>
      <c r="T25" s="519"/>
      <c r="U25" s="519"/>
    </row>
    <row r="26" spans="2:21" ht="15" customHeight="1"/>
    <row r="27" spans="2:21" ht="15" customHeight="1"/>
    <row r="28" spans="2:21" ht="15" customHeight="1"/>
    <row r="29" spans="2:21" ht="15" customHeight="1"/>
  </sheetData>
  <mergeCells count="9">
    <mergeCell ref="A3:T3"/>
    <mergeCell ref="G22:I22"/>
    <mergeCell ref="K22:N22"/>
    <mergeCell ref="P22:U22"/>
    <mergeCell ref="G23:I23"/>
    <mergeCell ref="K23:N24"/>
    <mergeCell ref="P23:U23"/>
    <mergeCell ref="G24:I24"/>
    <mergeCell ref="P24:U25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B42"/>
  <sheetViews>
    <sheetView showGridLines="0" zoomScaleNormal="100" zoomScaleSheetLayoutView="100" workbookViewId="0">
      <selection activeCell="C1" sqref="C1"/>
    </sheetView>
  </sheetViews>
  <sheetFormatPr defaultColWidth="9.1796875" defaultRowHeight="14"/>
  <cols>
    <col min="1" max="1" width="20.26953125" style="1" customWidth="1"/>
    <col min="2" max="2" width="79" style="21" customWidth="1"/>
    <col min="3" max="3" width="6.54296875" style="19" customWidth="1"/>
    <col min="4" max="4" width="11.7265625" style="19" customWidth="1"/>
    <col min="5" max="6" width="9.1796875" style="19"/>
    <col min="7" max="7" width="11.7265625" style="19" customWidth="1"/>
    <col min="8" max="16384" width="9.1796875" style="19"/>
  </cols>
  <sheetData>
    <row r="1" spans="1:2" ht="20">
      <c r="A1" s="46" t="s">
        <v>271</v>
      </c>
      <c r="B1" s="18"/>
    </row>
    <row r="2" spans="1:2" ht="6" customHeight="1">
      <c r="B2" s="18"/>
    </row>
    <row r="3" spans="1:2" ht="40" customHeight="1">
      <c r="A3" s="10" t="s">
        <v>225</v>
      </c>
      <c r="B3" s="11" t="s">
        <v>296</v>
      </c>
    </row>
    <row r="4" spans="1:2" ht="25" customHeight="1">
      <c r="A4" s="12" t="s">
        <v>89</v>
      </c>
      <c r="B4" s="13" t="s">
        <v>94</v>
      </c>
    </row>
    <row r="5" spans="1:2" ht="25" customHeight="1">
      <c r="A5" s="12" t="s">
        <v>95</v>
      </c>
      <c r="B5" s="14" t="s">
        <v>96</v>
      </c>
    </row>
    <row r="6" spans="1:2" ht="25" customHeight="1">
      <c r="A6" s="12" t="s">
        <v>7</v>
      </c>
      <c r="B6" s="13" t="s">
        <v>97</v>
      </c>
    </row>
    <row r="7" spans="1:2" ht="25" customHeight="1">
      <c r="A7" s="12" t="s">
        <v>98</v>
      </c>
      <c r="B7" s="13" t="s">
        <v>99</v>
      </c>
    </row>
    <row r="8" spans="1:2" ht="25" customHeight="1">
      <c r="A8" s="12" t="s">
        <v>100</v>
      </c>
      <c r="B8" s="13" t="s">
        <v>101</v>
      </c>
    </row>
    <row r="9" spans="1:2" ht="25" customHeight="1">
      <c r="A9" s="12" t="s">
        <v>308</v>
      </c>
      <c r="B9" s="13" t="s">
        <v>306</v>
      </c>
    </row>
    <row r="10" spans="1:2" ht="25" customHeight="1">
      <c r="A10" s="12" t="s">
        <v>83</v>
      </c>
      <c r="B10" s="15" t="s">
        <v>197</v>
      </c>
    </row>
    <row r="11" spans="1:2" ht="25" customHeight="1">
      <c r="A11" s="12" t="s">
        <v>298</v>
      </c>
      <c r="B11" s="13" t="s">
        <v>301</v>
      </c>
    </row>
    <row r="12" spans="1:2" ht="25" customHeight="1">
      <c r="A12" s="12" t="s">
        <v>102</v>
      </c>
      <c r="B12" s="13" t="s">
        <v>103</v>
      </c>
    </row>
    <row r="13" spans="1:2" ht="25" customHeight="1">
      <c r="A13" s="12" t="s">
        <v>104</v>
      </c>
      <c r="B13" s="13" t="s">
        <v>105</v>
      </c>
    </row>
    <row r="14" spans="1:2" ht="25" customHeight="1">
      <c r="A14" s="12" t="s">
        <v>106</v>
      </c>
      <c r="B14" s="13" t="s">
        <v>107</v>
      </c>
    </row>
    <row r="15" spans="1:2" ht="25" customHeight="1">
      <c r="A15" s="12" t="s">
        <v>200</v>
      </c>
      <c r="B15" s="13" t="s">
        <v>201</v>
      </c>
    </row>
    <row r="16" spans="1:2" ht="25" customHeight="1">
      <c r="A16" s="12" t="s">
        <v>299</v>
      </c>
      <c r="B16" s="13" t="s">
        <v>300</v>
      </c>
    </row>
    <row r="17" spans="1:2" ht="25" customHeight="1">
      <c r="A17" s="12" t="s">
        <v>6</v>
      </c>
      <c r="B17" s="13" t="s">
        <v>108</v>
      </c>
    </row>
    <row r="18" spans="1:2" ht="25" customHeight="1">
      <c r="A18" s="12" t="s">
        <v>109</v>
      </c>
      <c r="B18" s="13" t="s">
        <v>198</v>
      </c>
    </row>
    <row r="19" spans="1:2" ht="25" customHeight="1">
      <c r="A19" s="12" t="s">
        <v>110</v>
      </c>
      <c r="B19" s="16" t="s">
        <v>111</v>
      </c>
    </row>
    <row r="20" spans="1:2" ht="25" customHeight="1">
      <c r="A20" s="10" t="s">
        <v>112</v>
      </c>
      <c r="B20" s="16" t="s">
        <v>113</v>
      </c>
    </row>
    <row r="21" spans="1:2" ht="40" customHeight="1">
      <c r="A21" s="12" t="s">
        <v>114</v>
      </c>
      <c r="B21" s="16" t="s">
        <v>115</v>
      </c>
    </row>
    <row r="22" spans="1:2" ht="25" customHeight="1">
      <c r="A22" s="12" t="s">
        <v>31</v>
      </c>
      <c r="B22" s="17" t="s">
        <v>116</v>
      </c>
    </row>
    <row r="23" spans="1:2" ht="25" customHeight="1">
      <c r="A23" s="12" t="s">
        <v>117</v>
      </c>
      <c r="B23" s="16" t="s">
        <v>118</v>
      </c>
    </row>
    <row r="24" spans="1:2" ht="25" customHeight="1">
      <c r="A24" s="12" t="s">
        <v>119</v>
      </c>
      <c r="B24" s="13" t="s">
        <v>120</v>
      </c>
    </row>
    <row r="25" spans="1:2" ht="25" customHeight="1">
      <c r="A25" s="12" t="s">
        <v>147</v>
      </c>
      <c r="B25" s="13" t="s">
        <v>148</v>
      </c>
    </row>
    <row r="26" spans="1:2" ht="25" customHeight="1">
      <c r="A26" s="12" t="s">
        <v>121</v>
      </c>
      <c r="B26" s="13" t="s">
        <v>122</v>
      </c>
    </row>
    <row r="27" spans="1:2" ht="40" customHeight="1">
      <c r="A27" s="12" t="s">
        <v>302</v>
      </c>
      <c r="B27" s="13" t="s">
        <v>304</v>
      </c>
    </row>
    <row r="28" spans="1:2" ht="25" customHeight="1">
      <c r="A28" s="12" t="s">
        <v>123</v>
      </c>
      <c r="B28" s="13" t="s">
        <v>124</v>
      </c>
    </row>
    <row r="29" spans="1:2" ht="25" customHeight="1">
      <c r="A29" s="12" t="s">
        <v>125</v>
      </c>
      <c r="B29" s="13" t="s">
        <v>126</v>
      </c>
    </row>
    <row r="30" spans="1:2" ht="25" customHeight="1">
      <c r="A30" s="12" t="s">
        <v>127</v>
      </c>
      <c r="B30" s="13" t="s">
        <v>128</v>
      </c>
    </row>
    <row r="31" spans="1:2" ht="40" customHeight="1">
      <c r="A31" s="12" t="s">
        <v>129</v>
      </c>
      <c r="B31" s="16" t="s">
        <v>145</v>
      </c>
    </row>
    <row r="32" spans="1:2" ht="25" customHeight="1">
      <c r="A32" s="12" t="s">
        <v>130</v>
      </c>
      <c r="B32" s="13" t="s">
        <v>131</v>
      </c>
    </row>
    <row r="33" spans="1:2" ht="25" customHeight="1">
      <c r="A33" s="12" t="s">
        <v>132</v>
      </c>
      <c r="B33" s="13" t="s">
        <v>133</v>
      </c>
    </row>
    <row r="34" spans="1:2" ht="25" customHeight="1">
      <c r="A34" s="12" t="s">
        <v>134</v>
      </c>
      <c r="B34" s="16" t="s">
        <v>135</v>
      </c>
    </row>
    <row r="35" spans="1:2" ht="25" customHeight="1">
      <c r="A35" s="12" t="s">
        <v>5</v>
      </c>
      <c r="B35" s="13" t="s">
        <v>136</v>
      </c>
    </row>
    <row r="36" spans="1:2" ht="25" customHeight="1">
      <c r="A36" s="12" t="s">
        <v>312</v>
      </c>
      <c r="B36" s="13" t="s">
        <v>313</v>
      </c>
    </row>
    <row r="37" spans="1:2" ht="25" customHeight="1">
      <c r="A37" s="12" t="s">
        <v>4</v>
      </c>
      <c r="B37" s="13" t="s">
        <v>137</v>
      </c>
    </row>
    <row r="38" spans="1:2" ht="25" customHeight="1">
      <c r="A38" s="12" t="s">
        <v>138</v>
      </c>
      <c r="B38" s="13" t="s">
        <v>139</v>
      </c>
    </row>
    <row r="39" spans="1:2" ht="25" customHeight="1">
      <c r="A39" s="12" t="s">
        <v>30</v>
      </c>
      <c r="B39" s="13" t="s">
        <v>140</v>
      </c>
    </row>
    <row r="40" spans="1:2" ht="25" customHeight="1">
      <c r="A40" s="12" t="s">
        <v>141</v>
      </c>
      <c r="B40" s="16" t="s">
        <v>142</v>
      </c>
    </row>
    <row r="41" spans="1:2" ht="25" customHeight="1">
      <c r="A41" s="12" t="s">
        <v>143</v>
      </c>
      <c r="B41" s="13" t="s">
        <v>144</v>
      </c>
    </row>
    <row r="42" spans="1:2" ht="25" customHeight="1">
      <c r="A42" s="20"/>
      <c r="B42" s="13"/>
    </row>
  </sheetData>
  <sortState xmlns:xlrd2="http://schemas.microsoft.com/office/spreadsheetml/2017/richdata2" ref="A4:B41">
    <sortCondition ref="A41"/>
  </sortState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FA9F4-9809-412C-812A-5ED8778E106C}">
  <sheetPr codeName="List5"/>
  <dimension ref="A1:J61"/>
  <sheetViews>
    <sheetView showGridLines="0" view="pageBreakPreview" zoomScaleNormal="100" zoomScaleSheetLayoutView="100" workbookViewId="0">
      <selection activeCell="C1" sqref="C1"/>
    </sheetView>
  </sheetViews>
  <sheetFormatPr defaultColWidth="9.1796875" defaultRowHeight="14"/>
  <cols>
    <col min="1" max="1" width="14.7265625" style="22" customWidth="1"/>
    <col min="2" max="3" width="10.7265625" style="22" customWidth="1"/>
    <col min="4" max="4" width="31.54296875" style="22" customWidth="1"/>
    <col min="5" max="5" width="8" style="22" customWidth="1"/>
    <col min="6" max="6" width="7.26953125" style="22" customWidth="1"/>
    <col min="7" max="7" width="1.7265625" style="22" customWidth="1"/>
    <col min="8" max="8" width="9" style="22" customWidth="1"/>
    <col min="9" max="9" width="5.7265625" style="22" customWidth="1"/>
    <col min="10" max="10" width="9.1796875" style="22" customWidth="1"/>
    <col min="11" max="16384" width="9.1796875" style="22"/>
  </cols>
  <sheetData>
    <row r="1" spans="1:10" ht="20">
      <c r="A1" s="38" t="str">
        <f>"2 STRUČNÝ PŘEHLED ZA "&amp;UPPER('3.1'!G5)&amp;" "&amp;'3.1'!A4</f>
        <v>2 STRUČNÝ PŘEHLED ZA II. ČTVRTLETÍ 2026</v>
      </c>
      <c r="C1" s="23"/>
      <c r="D1" s="23"/>
    </row>
    <row r="2" spans="1:10" ht="6" customHeight="1">
      <c r="A2" s="24"/>
      <c r="B2" s="24"/>
      <c r="C2" s="24"/>
      <c r="D2" s="24"/>
    </row>
    <row r="3" spans="1:10" ht="15" customHeight="1">
      <c r="A3" s="410" t="s">
        <v>202</v>
      </c>
      <c r="B3" s="410"/>
      <c r="C3" s="410"/>
      <c r="D3" s="410"/>
      <c r="E3" s="410"/>
      <c r="F3" s="410"/>
      <c r="G3" s="410"/>
      <c r="H3" s="410"/>
      <c r="I3" s="410"/>
    </row>
    <row r="4" spans="1:10" ht="15" customHeight="1">
      <c r="A4" s="410"/>
      <c r="B4" s="410"/>
      <c r="C4" s="410"/>
      <c r="D4" s="410"/>
      <c r="E4" s="410"/>
      <c r="F4" s="410"/>
      <c r="G4" s="410"/>
      <c r="H4" s="410"/>
      <c r="I4" s="410"/>
    </row>
    <row r="5" spans="1:10" ht="15" customHeight="1">
      <c r="A5" s="410"/>
      <c r="B5" s="410"/>
      <c r="C5" s="410"/>
      <c r="D5" s="410"/>
      <c r="E5" s="410"/>
      <c r="F5" s="410"/>
      <c r="G5" s="410"/>
      <c r="H5" s="410"/>
      <c r="I5" s="410"/>
    </row>
    <row r="6" spans="1:10" ht="15" customHeight="1">
      <c r="A6" s="410"/>
      <c r="B6" s="410"/>
      <c r="C6" s="410"/>
      <c r="D6" s="410"/>
      <c r="E6" s="410"/>
      <c r="F6" s="410"/>
      <c r="G6" s="410"/>
      <c r="H6" s="410"/>
      <c r="I6" s="410"/>
    </row>
    <row r="7" spans="1:10" ht="30" customHeight="1">
      <c r="A7" s="411" t="s">
        <v>236</v>
      </c>
      <c r="B7" s="411"/>
      <c r="C7" s="411"/>
      <c r="D7" s="411"/>
      <c r="E7" s="411"/>
      <c r="F7" s="411"/>
      <c r="G7" s="411"/>
      <c r="H7" s="411"/>
      <c r="I7" s="411"/>
      <c r="J7" s="25"/>
    </row>
    <row r="8" spans="1:10" ht="10" customHeight="1">
      <c r="A8" s="25"/>
      <c r="B8" s="25"/>
      <c r="C8" s="26"/>
      <c r="D8" s="26"/>
    </row>
    <row r="9" spans="1:10" ht="16" customHeight="1">
      <c r="A9" s="408" t="s">
        <v>203</v>
      </c>
      <c r="B9" s="408"/>
      <c r="C9" s="408"/>
      <c r="D9" s="408"/>
      <c r="E9" s="27">
        <f>'3.1'!G8/1000</f>
        <v>2193.6539514593787</v>
      </c>
      <c r="F9" s="19" t="s">
        <v>243</v>
      </c>
      <c r="G9" s="19" t="s">
        <v>204</v>
      </c>
      <c r="H9" s="27">
        <f>'3.1'!K8/1000</f>
        <v>24157.691754989999</v>
      </c>
      <c r="I9" s="19" t="s">
        <v>205</v>
      </c>
    </row>
    <row r="10" spans="1:10" ht="16" customHeight="1">
      <c r="A10" s="408" t="s">
        <v>206</v>
      </c>
      <c r="B10" s="408"/>
      <c r="C10" s="408"/>
      <c r="D10" s="408"/>
      <c r="E10" s="27">
        <f>'3.1'!G11/1000</f>
        <v>181.909391977631</v>
      </c>
      <c r="F10" s="19" t="s">
        <v>243</v>
      </c>
      <c r="G10" s="19" t="s">
        <v>204</v>
      </c>
      <c r="H10" s="27">
        <f>'3.1'!K11/1000</f>
        <v>1998.2628110083001</v>
      </c>
      <c r="I10" s="19" t="s">
        <v>205</v>
      </c>
    </row>
    <row r="11" spans="1:10" ht="10" customHeight="1">
      <c r="A11" s="28"/>
      <c r="B11" s="28"/>
      <c r="C11" s="29"/>
      <c r="D11" s="29"/>
      <c r="E11" s="30"/>
    </row>
    <row r="12" spans="1:10" ht="16" customHeight="1">
      <c r="A12" s="408" t="s">
        <v>207</v>
      </c>
      <c r="B12" s="408"/>
      <c r="C12" s="408"/>
      <c r="D12" s="408"/>
      <c r="E12" s="27">
        <f>'3.1'!G19/1000</f>
        <v>38.791917999999995</v>
      </c>
      <c r="F12" s="19" t="s">
        <v>243</v>
      </c>
      <c r="G12" s="19" t="s">
        <v>204</v>
      </c>
      <c r="H12" s="27">
        <f>'3.1'!K19/1000</f>
        <v>420.77297499999997</v>
      </c>
      <c r="I12" s="19" t="s">
        <v>205</v>
      </c>
    </row>
    <row r="13" spans="1:10" ht="16" customHeight="1">
      <c r="A13" s="408" t="s">
        <v>208</v>
      </c>
      <c r="B13" s="408"/>
      <c r="C13" s="408"/>
      <c r="D13" s="408"/>
      <c r="E13" s="27">
        <f>'3.1'!G24/1000</f>
        <v>866.87173700000005</v>
      </c>
      <c r="F13" s="19" t="s">
        <v>243</v>
      </c>
      <c r="G13" s="19" t="s">
        <v>204</v>
      </c>
      <c r="H13" s="27">
        <f>'3.1'!K24/1000</f>
        <v>9555.1218732440011</v>
      </c>
      <c r="I13" s="19" t="s">
        <v>205</v>
      </c>
    </row>
    <row r="14" spans="1:10" ht="16" customHeight="1">
      <c r="A14" s="408" t="s">
        <v>209</v>
      </c>
      <c r="B14" s="408"/>
      <c r="C14" s="408"/>
      <c r="D14" s="408"/>
      <c r="E14" s="27">
        <f>'3.1'!G30/1000</f>
        <v>1285.2208396611341</v>
      </c>
      <c r="F14" s="19" t="s">
        <v>243</v>
      </c>
      <c r="G14" s="19" t="s">
        <v>204</v>
      </c>
      <c r="H14" s="27">
        <f>'3.1'!K30/1000</f>
        <v>14387.187294753943</v>
      </c>
      <c r="I14" s="19" t="s">
        <v>205</v>
      </c>
    </row>
    <row r="15" spans="1:10" ht="10" customHeight="1">
      <c r="A15" s="28"/>
      <c r="B15" s="28"/>
      <c r="C15" s="29"/>
      <c r="D15" s="29"/>
      <c r="E15" s="30"/>
    </row>
    <row r="16" spans="1:10" ht="16" customHeight="1">
      <c r="A16" s="408" t="s">
        <v>210</v>
      </c>
      <c r="B16" s="408"/>
      <c r="C16" s="408"/>
      <c r="D16" s="408"/>
      <c r="E16" s="27">
        <f>'3.1'!G39/1000</f>
        <v>28.684297999999995</v>
      </c>
      <c r="F16" s="19" t="s">
        <v>243</v>
      </c>
      <c r="G16" s="19" t="s">
        <v>204</v>
      </c>
      <c r="H16" s="27">
        <f>'3.1'!K39/1000</f>
        <v>310.03819900000002</v>
      </c>
      <c r="I16" s="19" t="s">
        <v>205</v>
      </c>
    </row>
    <row r="17" spans="1:9" ht="30" customHeight="1">
      <c r="A17" s="411" t="s">
        <v>237</v>
      </c>
      <c r="B17" s="411"/>
      <c r="C17" s="411"/>
      <c r="D17" s="411"/>
      <c r="E17" s="411"/>
      <c r="F17" s="411"/>
      <c r="G17" s="411"/>
      <c r="H17" s="411"/>
      <c r="I17" s="411"/>
    </row>
    <row r="18" spans="1:9" ht="10" customHeight="1">
      <c r="A18" s="25"/>
      <c r="B18" s="25"/>
      <c r="C18" s="26"/>
      <c r="D18" s="26"/>
    </row>
    <row r="19" spans="1:9" ht="16" customHeight="1">
      <c r="A19" s="408" t="s">
        <v>211</v>
      </c>
      <c r="B19" s="408"/>
      <c r="C19" s="408"/>
      <c r="D19" s="408"/>
      <c r="E19" s="27">
        <f>'4.1'!B20</f>
        <v>1228.1282329895571</v>
      </c>
      <c r="F19" s="19" t="s">
        <v>243</v>
      </c>
      <c r="G19" s="19" t="s">
        <v>204</v>
      </c>
      <c r="H19" s="27">
        <f>'4.1'!I20</f>
        <v>13514.069944409006</v>
      </c>
      <c r="I19" s="19" t="s">
        <v>205</v>
      </c>
    </row>
    <row r="20" spans="1:9" ht="16" customHeight="1">
      <c r="A20" s="408" t="s">
        <v>212</v>
      </c>
      <c r="B20" s="408"/>
      <c r="C20" s="408"/>
      <c r="D20" s="408"/>
      <c r="E20" s="31">
        <f>'4.1'!D20*100</f>
        <v>0.91843924980297365</v>
      </c>
      <c r="F20" s="19" t="s">
        <v>213</v>
      </c>
      <c r="G20" s="19"/>
      <c r="H20" s="27"/>
      <c r="I20" s="19"/>
    </row>
    <row r="21" spans="1:9" ht="10" customHeight="1">
      <c r="A21" s="32"/>
      <c r="B21" s="32"/>
      <c r="C21" s="32"/>
      <c r="D21" s="32"/>
      <c r="E21" s="31"/>
      <c r="F21" s="19"/>
      <c r="G21" s="19"/>
      <c r="H21" s="27"/>
      <c r="I21" s="19"/>
    </row>
    <row r="22" spans="1:9" ht="16" customHeight="1">
      <c r="A22" s="408" t="s">
        <v>214</v>
      </c>
      <c r="B22" s="408"/>
      <c r="C22" s="408"/>
      <c r="D22" s="408"/>
      <c r="E22" s="27">
        <f>'4.1'!E20</f>
        <v>1236.3047045363367</v>
      </c>
      <c r="F22" s="19" t="s">
        <v>243</v>
      </c>
      <c r="G22" s="19" t="s">
        <v>204</v>
      </c>
      <c r="H22" s="27">
        <f>'4.1'!K20</f>
        <v>13604.170546541518</v>
      </c>
      <c r="I22" s="19" t="s">
        <v>205</v>
      </c>
    </row>
    <row r="23" spans="1:9" ht="16" customHeight="1">
      <c r="A23" s="408" t="s">
        <v>215</v>
      </c>
      <c r="B23" s="408"/>
      <c r="C23" s="408"/>
      <c r="D23" s="408"/>
      <c r="E23" s="31">
        <f>'4.1'!G20*100</f>
        <v>-0.46754585038596036</v>
      </c>
      <c r="F23" s="19" t="s">
        <v>213</v>
      </c>
    </row>
    <row r="24" spans="1:9" ht="10" customHeight="1">
      <c r="A24" s="32"/>
      <c r="B24" s="32"/>
      <c r="C24" s="32"/>
      <c r="D24" s="32"/>
      <c r="E24" s="31"/>
      <c r="F24" s="19"/>
      <c r="G24" s="19"/>
      <c r="H24" s="27"/>
      <c r="I24" s="19"/>
    </row>
    <row r="25" spans="1:9" ht="16" customHeight="1">
      <c r="A25" s="408" t="s">
        <v>216</v>
      </c>
      <c r="B25" s="408"/>
      <c r="C25" s="408"/>
      <c r="D25" s="408"/>
      <c r="E25" s="31">
        <f>'4.1'!N20</f>
        <v>14.009211469534051</v>
      </c>
      <c r="F25" s="19" t="s">
        <v>217</v>
      </c>
      <c r="G25" s="19"/>
      <c r="H25" s="27"/>
      <c r="I25" s="19"/>
    </row>
    <row r="26" spans="1:9" ht="16" customHeight="1">
      <c r="A26" s="408" t="s">
        <v>218</v>
      </c>
      <c r="B26" s="408"/>
      <c r="C26" s="408"/>
      <c r="D26" s="408"/>
      <c r="E26" s="31">
        <f>'4.1'!Q20</f>
        <v>13.034336917562724</v>
      </c>
      <c r="F26" s="19" t="s">
        <v>217</v>
      </c>
      <c r="G26" s="19"/>
      <c r="H26" s="27"/>
      <c r="I26" s="19"/>
    </row>
    <row r="27" spans="1:9" ht="16" customHeight="1">
      <c r="A27" s="408" t="s">
        <v>219</v>
      </c>
      <c r="B27" s="408"/>
      <c r="C27" s="408"/>
      <c r="D27" s="408"/>
      <c r="E27" s="31">
        <f>'4.1'!R20</f>
        <v>0.97487455197132711</v>
      </c>
      <c r="F27" s="19" t="s">
        <v>217</v>
      </c>
      <c r="G27" s="19"/>
      <c r="H27" s="27"/>
      <c r="I27" s="19"/>
    </row>
    <row r="28" spans="1:9" ht="10" customHeight="1">
      <c r="A28" s="32"/>
      <c r="B28" s="32"/>
      <c r="C28" s="32"/>
      <c r="D28" s="32"/>
      <c r="E28" s="27"/>
      <c r="F28" s="19"/>
      <c r="G28" s="19"/>
      <c r="H28" s="27"/>
      <c r="I28" s="19"/>
    </row>
    <row r="29" spans="1:9" ht="16" customHeight="1">
      <c r="A29" s="408" t="s">
        <v>220</v>
      </c>
      <c r="B29" s="408"/>
      <c r="C29" s="408"/>
      <c r="D29" s="408"/>
      <c r="E29" s="33">
        <f>MAX('4.3'!B38,'4.3'!E38,'4.3'!H38)/1000</f>
        <v>25.482110115527579</v>
      </c>
      <c r="F29" s="19" t="s">
        <v>243</v>
      </c>
      <c r="G29" s="19" t="s">
        <v>204</v>
      </c>
      <c r="H29" s="33">
        <f>MAX('4.3'!C38,'4.3'!F38,'4.3'!I38)/1000</f>
        <v>280.12834216773342</v>
      </c>
      <c r="I29" s="19" t="s">
        <v>205</v>
      </c>
    </row>
    <row r="30" spans="1:9" ht="16" customHeight="1">
      <c r="A30" s="408" t="s">
        <v>221</v>
      </c>
      <c r="B30" s="408"/>
      <c r="C30" s="408"/>
      <c r="D30" s="408"/>
      <c r="E30" s="33">
        <f>MIN('4.3'!B39,'4.3'!E39,'4.3'!H39)/1000</f>
        <v>7.5278555348230478</v>
      </c>
      <c r="F30" s="19" t="s">
        <v>243</v>
      </c>
      <c r="G30" s="19" t="s">
        <v>204</v>
      </c>
      <c r="H30" s="33">
        <f>MIN('4.3'!C39,'4.3'!F39,'4.3'!I39)/1000</f>
        <v>83.065373494200188</v>
      </c>
      <c r="I30" s="19" t="s">
        <v>205</v>
      </c>
    </row>
    <row r="31" spans="1:9" ht="30" customHeight="1">
      <c r="A31" s="407" t="s">
        <v>238</v>
      </c>
      <c r="B31" s="407"/>
      <c r="C31" s="407"/>
      <c r="D31" s="407"/>
      <c r="E31" s="407"/>
      <c r="F31" s="407"/>
      <c r="G31" s="407"/>
      <c r="H31" s="407"/>
      <c r="I31" s="407"/>
    </row>
    <row r="32" spans="1:9" ht="10" customHeight="1"/>
    <row r="33" spans="1:9" ht="16" customHeight="1">
      <c r="A33" s="408" t="s">
        <v>303</v>
      </c>
      <c r="B33" s="408"/>
      <c r="C33" s="408"/>
      <c r="D33" s="408"/>
      <c r="E33" s="33">
        <f>'5.9'!E7*100</f>
        <v>8.5006363951132062</v>
      </c>
      <c r="F33" s="19" t="s">
        <v>213</v>
      </c>
      <c r="H33" s="33">
        <f>'5.9'!F7*100</f>
        <v>1.7095270587033602</v>
      </c>
      <c r="I33" s="19" t="s">
        <v>213</v>
      </c>
    </row>
    <row r="34" spans="1:9" ht="16" customHeight="1">
      <c r="A34" s="408" t="s">
        <v>222</v>
      </c>
      <c r="B34" s="408"/>
      <c r="C34" s="408"/>
      <c r="D34" s="408"/>
      <c r="E34" s="33">
        <f>'5.9'!E8*100</f>
        <v>80.212736989962394</v>
      </c>
      <c r="F34" s="19" t="s">
        <v>213</v>
      </c>
      <c r="H34" s="33">
        <f>'5.9'!F8*100</f>
        <v>1.933845205353665</v>
      </c>
      <c r="I34" s="19" t="s">
        <v>213</v>
      </c>
    </row>
    <row r="35" spans="1:9" ht="16" customHeight="1">
      <c r="A35" s="408" t="s">
        <v>311</v>
      </c>
      <c r="B35" s="408"/>
      <c r="C35" s="408"/>
      <c r="D35" s="408"/>
      <c r="E35" s="33">
        <f>'5.9'!E9*100</f>
        <v>3.7410244928707441</v>
      </c>
      <c r="F35" s="19" t="s">
        <v>213</v>
      </c>
      <c r="H35" s="33">
        <f>'5.9'!F9*100</f>
        <v>-1.6067490273605569</v>
      </c>
      <c r="I35" s="19" t="s">
        <v>213</v>
      </c>
    </row>
    <row r="36" spans="1:9" ht="16" customHeight="1">
      <c r="A36" s="408" t="s">
        <v>223</v>
      </c>
      <c r="B36" s="408"/>
      <c r="C36" s="408"/>
      <c r="D36" s="408"/>
      <c r="E36" s="33">
        <f>'5.9'!E10*100</f>
        <v>7.5456021220536487</v>
      </c>
      <c r="F36" s="19" t="s">
        <v>213</v>
      </c>
      <c r="H36" s="33">
        <f>'5.9'!F10*100</f>
        <v>-8.4168306923083911</v>
      </c>
      <c r="I36" s="19" t="s">
        <v>213</v>
      </c>
    </row>
    <row r="37" spans="1:9" ht="15" customHeight="1">
      <c r="A37" s="32"/>
      <c r="B37" s="32"/>
      <c r="C37" s="32"/>
      <c r="D37" s="32"/>
      <c r="E37" s="33"/>
      <c r="F37" s="19"/>
      <c r="H37" s="33"/>
      <c r="I37" s="19"/>
    </row>
    <row r="38" spans="1:9" ht="16" customHeight="1">
      <c r="A38" s="408" t="s">
        <v>224</v>
      </c>
      <c r="B38" s="408"/>
      <c r="C38" s="408"/>
      <c r="D38" s="408"/>
      <c r="E38" s="406">
        <f>'5.1'!D35</f>
        <v>2687195</v>
      </c>
      <c r="F38" s="406"/>
      <c r="H38" s="33"/>
      <c r="I38" s="19"/>
    </row>
    <row r="39" spans="1:9" ht="30" customHeight="1">
      <c r="A39" s="409"/>
      <c r="B39" s="409"/>
      <c r="C39" s="409"/>
      <c r="D39" s="409"/>
      <c r="E39" s="409"/>
      <c r="F39" s="409"/>
      <c r="G39" s="409"/>
      <c r="H39" s="409"/>
      <c r="I39" s="409"/>
    </row>
    <row r="40" spans="1:9" ht="16" customHeight="1">
      <c r="A40" s="25"/>
      <c r="B40" s="25"/>
    </row>
    <row r="41" spans="1:9" ht="16" customHeight="1">
      <c r="A41" s="405"/>
      <c r="B41" s="405"/>
      <c r="C41" s="405"/>
      <c r="D41" s="405"/>
      <c r="E41" s="405"/>
      <c r="F41" s="405"/>
      <c r="G41" s="405"/>
      <c r="H41" s="405"/>
      <c r="I41" s="405"/>
    </row>
    <row r="42" spans="1:9" ht="16" customHeight="1">
      <c r="A42" s="405"/>
      <c r="B42" s="405"/>
      <c r="C42" s="405"/>
      <c r="D42" s="405"/>
      <c r="E42" s="405"/>
      <c r="F42" s="405"/>
      <c r="G42" s="405"/>
      <c r="H42" s="405"/>
      <c r="I42" s="405"/>
    </row>
    <row r="43" spans="1:9" ht="16" customHeight="1">
      <c r="A43" s="405"/>
      <c r="B43" s="405"/>
      <c r="C43" s="405"/>
      <c r="D43" s="405"/>
      <c r="E43" s="405"/>
      <c r="F43" s="405"/>
      <c r="G43" s="405"/>
      <c r="H43" s="405"/>
      <c r="I43" s="405"/>
    </row>
    <row r="44" spans="1:9" ht="16" customHeight="1">
      <c r="A44" s="405"/>
      <c r="B44" s="405"/>
      <c r="C44" s="405"/>
      <c r="D44" s="405"/>
      <c r="E44" s="405"/>
      <c r="F44" s="405"/>
      <c r="G44" s="405"/>
      <c r="H44" s="405"/>
      <c r="I44" s="405"/>
    </row>
    <row r="45" spans="1:9" ht="16" customHeight="1">
      <c r="A45" s="405"/>
      <c r="B45" s="405"/>
      <c r="C45" s="405"/>
      <c r="D45" s="405"/>
      <c r="E45" s="405"/>
      <c r="F45" s="405"/>
      <c r="G45" s="405"/>
      <c r="H45" s="405"/>
      <c r="I45" s="405"/>
    </row>
    <row r="46" spans="1:9" ht="16" customHeight="1">
      <c r="A46" s="405"/>
      <c r="B46" s="405"/>
      <c r="C46" s="405"/>
      <c r="D46" s="405"/>
      <c r="E46" s="405"/>
      <c r="F46" s="405"/>
      <c r="G46" s="405"/>
      <c r="H46" s="405"/>
      <c r="I46" s="405"/>
    </row>
    <row r="47" spans="1:9" ht="16" customHeight="1">
      <c r="A47" s="405"/>
      <c r="B47" s="405"/>
      <c r="C47" s="405"/>
      <c r="D47" s="405"/>
      <c r="E47" s="405"/>
      <c r="F47" s="405"/>
      <c r="G47" s="405"/>
      <c r="H47" s="405"/>
      <c r="I47" s="405"/>
    </row>
    <row r="48" spans="1:9" ht="15" customHeight="1">
      <c r="A48" s="405"/>
      <c r="B48" s="405"/>
      <c r="C48" s="405"/>
      <c r="D48" s="405"/>
      <c r="E48" s="405"/>
      <c r="F48" s="405"/>
      <c r="G48" s="405"/>
      <c r="H48" s="405"/>
      <c r="I48" s="405"/>
    </row>
    <row r="49" spans="1:9" ht="15" customHeight="1">
      <c r="A49" s="405"/>
      <c r="B49" s="405"/>
      <c r="C49" s="405"/>
      <c r="D49" s="405"/>
      <c r="E49" s="405"/>
      <c r="F49" s="405"/>
      <c r="G49" s="405"/>
      <c r="H49" s="405"/>
      <c r="I49" s="405"/>
    </row>
    <row r="50" spans="1:9" ht="15" customHeight="1">
      <c r="A50" s="25"/>
      <c r="B50" s="25"/>
      <c r="C50" s="25"/>
      <c r="D50" s="25"/>
      <c r="E50" s="25"/>
      <c r="F50" s="25"/>
      <c r="G50" s="25"/>
      <c r="H50" s="25"/>
      <c r="I50" s="25"/>
    </row>
    <row r="51" spans="1:9" ht="16" customHeight="1">
      <c r="A51" s="25"/>
      <c r="B51" s="25"/>
      <c r="C51" s="25"/>
      <c r="D51" s="25"/>
      <c r="E51" s="25"/>
      <c r="F51" s="25"/>
      <c r="G51" s="25"/>
      <c r="H51" s="25"/>
      <c r="I51" s="25"/>
    </row>
    <row r="52" spans="1:9" ht="16" customHeight="1">
      <c r="A52" s="25"/>
      <c r="B52" s="25"/>
    </row>
    <row r="53" spans="1:9" ht="16" customHeight="1">
      <c r="A53" s="25"/>
      <c r="B53" s="25"/>
    </row>
    <row r="54" spans="1:9" ht="16" customHeight="1">
      <c r="A54" s="25"/>
      <c r="B54" s="25"/>
    </row>
    <row r="55" spans="1:9" ht="15" customHeight="1">
      <c r="A55" s="25"/>
      <c r="B55" s="25"/>
    </row>
    <row r="56" spans="1:9" ht="15" customHeight="1">
      <c r="A56" s="25"/>
      <c r="B56" s="25"/>
    </row>
    <row r="57" spans="1:9" ht="15" customHeight="1">
      <c r="A57" s="25"/>
      <c r="B57" s="25"/>
    </row>
    <row r="58" spans="1:9" ht="15" customHeight="1">
      <c r="A58" s="25"/>
      <c r="B58" s="25"/>
    </row>
    <row r="59" spans="1:9" ht="15" customHeight="1">
      <c r="A59" s="25"/>
      <c r="B59" s="25"/>
    </row>
    <row r="60" spans="1:9" ht="11.5" customHeight="1">
      <c r="A60" s="25"/>
      <c r="B60" s="25"/>
    </row>
    <row r="61" spans="1:9" ht="10.9" customHeight="1"/>
  </sheetData>
  <mergeCells count="27">
    <mergeCell ref="A22:D22"/>
    <mergeCell ref="A23:D23"/>
    <mergeCell ref="A14:D14"/>
    <mergeCell ref="A16:D16"/>
    <mergeCell ref="A17:I17"/>
    <mergeCell ref="A19:D19"/>
    <mergeCell ref="A20:D20"/>
    <mergeCell ref="A13:D13"/>
    <mergeCell ref="A3:I6"/>
    <mergeCell ref="A7:I7"/>
    <mergeCell ref="A9:D9"/>
    <mergeCell ref="A10:D10"/>
    <mergeCell ref="A12:D12"/>
    <mergeCell ref="A25:D25"/>
    <mergeCell ref="A26:D26"/>
    <mergeCell ref="A27:D27"/>
    <mergeCell ref="A29:D29"/>
    <mergeCell ref="A38:D38"/>
    <mergeCell ref="A30:D30"/>
    <mergeCell ref="A41:I49"/>
    <mergeCell ref="E38:F38"/>
    <mergeCell ref="A31:I31"/>
    <mergeCell ref="A33:D33"/>
    <mergeCell ref="A34:D34"/>
    <mergeCell ref="A35:D35"/>
    <mergeCell ref="A36:D36"/>
    <mergeCell ref="A39:I39"/>
  </mergeCells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8"/>
  <dimension ref="A1:R59"/>
  <sheetViews>
    <sheetView showGridLines="0" zoomScaleNormal="100" zoomScaleSheetLayoutView="100" workbookViewId="0">
      <selection activeCell="C1" sqref="C1"/>
    </sheetView>
  </sheetViews>
  <sheetFormatPr defaultColWidth="9.1796875" defaultRowHeight="10"/>
  <cols>
    <col min="1" max="1" width="6.81640625" style="34" customWidth="1"/>
    <col min="2" max="2" width="8.453125" style="34" customWidth="1"/>
    <col min="3" max="3" width="13.1796875" style="34" customWidth="1"/>
    <col min="4" max="6" width="8.26953125" style="34" customWidth="1"/>
    <col min="7" max="7" width="9.7265625" style="34" customWidth="1"/>
    <col min="8" max="10" width="8.7265625" style="34" customWidth="1"/>
    <col min="11" max="11" width="9.7265625" style="34" customWidth="1"/>
    <col min="12" max="16384" width="9.1796875" style="34"/>
  </cols>
  <sheetData>
    <row r="1" spans="1:18" ht="20">
      <c r="A1" s="47" t="s">
        <v>272</v>
      </c>
    </row>
    <row r="2" spans="1:18" ht="18">
      <c r="A2" s="421" t="s">
        <v>277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</row>
    <row r="3" spans="1:18" ht="6" customHeight="1">
      <c r="A3" s="209"/>
      <c r="B3" s="209"/>
      <c r="C3" s="209"/>
      <c r="D3" s="422"/>
      <c r="E3" s="423"/>
      <c r="F3" s="423"/>
      <c r="G3" s="423"/>
      <c r="H3" s="423"/>
      <c r="I3" s="423"/>
      <c r="J3" s="423"/>
      <c r="K3" s="423"/>
    </row>
    <row r="4" spans="1:18" ht="20.149999999999999" customHeight="1">
      <c r="A4" s="266">
        <v>2026</v>
      </c>
      <c r="B4" s="131"/>
      <c r="C4" s="179"/>
      <c r="D4" s="424" t="s">
        <v>246</v>
      </c>
      <c r="E4" s="425"/>
      <c r="F4" s="425"/>
      <c r="G4" s="426"/>
      <c r="H4" s="424" t="s">
        <v>247</v>
      </c>
      <c r="I4" s="425"/>
      <c r="J4" s="425"/>
      <c r="K4" s="425"/>
    </row>
    <row r="5" spans="1:18" ht="20.149999999999999" customHeight="1">
      <c r="A5" s="134"/>
      <c r="B5" s="134"/>
      <c r="C5" s="180"/>
      <c r="D5" s="181" t="s">
        <v>159</v>
      </c>
      <c r="E5" s="182" t="s">
        <v>160</v>
      </c>
      <c r="F5" s="182" t="s">
        <v>161</v>
      </c>
      <c r="G5" s="183" t="s">
        <v>55</v>
      </c>
      <c r="H5" s="181" t="str">
        <f>D5</f>
        <v>Duben</v>
      </c>
      <c r="I5" s="182" t="str">
        <f>E5</f>
        <v>Květen</v>
      </c>
      <c r="J5" s="182" t="str">
        <f>F5</f>
        <v>Červen</v>
      </c>
      <c r="K5" s="184" t="str">
        <f>G5</f>
        <v>II. čtvrtletí</v>
      </c>
    </row>
    <row r="6" spans="1:18" ht="15" customHeight="1">
      <c r="A6" s="414" t="s">
        <v>48</v>
      </c>
      <c r="B6" s="427" t="s">
        <v>20</v>
      </c>
      <c r="C6" s="135" t="s">
        <v>22</v>
      </c>
      <c r="D6" s="136">
        <v>689500.71200000006</v>
      </c>
      <c r="E6" s="137">
        <v>759138.14199999999</v>
      </c>
      <c r="F6" s="137">
        <v>744786.32499999995</v>
      </c>
      <c r="G6" s="138">
        <f>SUM(D6:F6)</f>
        <v>2193425.179</v>
      </c>
      <c r="H6" s="136">
        <v>7589185.8139999993</v>
      </c>
      <c r="I6" s="137">
        <v>8333637.4550000001</v>
      </c>
      <c r="J6" s="137">
        <v>8232356.7090000007</v>
      </c>
      <c r="K6" s="139">
        <f>SUM(H6:J6)</f>
        <v>24155179.978</v>
      </c>
      <c r="L6" s="36"/>
      <c r="M6" s="36"/>
      <c r="N6" s="36"/>
      <c r="O6" s="36"/>
      <c r="P6" s="36"/>
      <c r="Q6" s="36"/>
      <c r="R6" s="36"/>
    </row>
    <row r="7" spans="1:18" ht="15" customHeight="1">
      <c r="A7" s="414"/>
      <c r="B7" s="427"/>
      <c r="C7" s="135" t="s">
        <v>23</v>
      </c>
      <c r="D7" s="136">
        <v>126.210519354</v>
      </c>
      <c r="E7" s="137">
        <v>67.040697942999998</v>
      </c>
      <c r="F7" s="137">
        <v>35.521242082000001</v>
      </c>
      <c r="G7" s="138">
        <f>SUM(D7:F7)</f>
        <v>228.772459379</v>
      </c>
      <c r="H7" s="136">
        <v>1386.838471</v>
      </c>
      <c r="I7" s="137">
        <v>735.61294699999996</v>
      </c>
      <c r="J7" s="137">
        <v>389.32557200000002</v>
      </c>
      <c r="K7" s="139">
        <f t="shared" ref="K7:K50" si="0">SUM(H7:J7)</f>
        <v>2511.7769900000003</v>
      </c>
      <c r="L7" s="36"/>
      <c r="M7" s="36"/>
      <c r="N7" s="36"/>
      <c r="O7" s="36"/>
      <c r="P7" s="36"/>
      <c r="Q7" s="36"/>
    </row>
    <row r="8" spans="1:18" ht="15" customHeight="1">
      <c r="A8" s="414"/>
      <c r="B8" s="428"/>
      <c r="C8" s="140" t="s">
        <v>24</v>
      </c>
      <c r="D8" s="141">
        <v>689626.92251935403</v>
      </c>
      <c r="E8" s="142">
        <v>759205.18269794295</v>
      </c>
      <c r="F8" s="142">
        <v>744821.84624208196</v>
      </c>
      <c r="G8" s="143">
        <f t="shared" ref="G8" si="1">SUM(D8:F8)</f>
        <v>2193653.9514593789</v>
      </c>
      <c r="H8" s="141">
        <v>7590572.6524709994</v>
      </c>
      <c r="I8" s="142">
        <v>8334373.0679470003</v>
      </c>
      <c r="J8" s="142">
        <v>8232746.0345720006</v>
      </c>
      <c r="K8" s="144">
        <f t="shared" si="0"/>
        <v>24157691.75499</v>
      </c>
      <c r="L8" s="36"/>
      <c r="M8" s="36"/>
      <c r="N8" s="36"/>
      <c r="O8" s="36"/>
      <c r="P8" s="36"/>
      <c r="Q8" s="36"/>
    </row>
    <row r="9" spans="1:18" ht="15" customHeight="1">
      <c r="A9" s="414"/>
      <c r="B9" s="429" t="s">
        <v>21</v>
      </c>
      <c r="C9" s="145" t="s">
        <v>22</v>
      </c>
      <c r="D9" s="146">
        <v>83765.247000000003</v>
      </c>
      <c r="E9" s="147">
        <v>76157.653000000006</v>
      </c>
      <c r="F9" s="147">
        <v>21937.797000000002</v>
      </c>
      <c r="G9" s="148">
        <f>SUM(D9:F9)</f>
        <v>181860.69700000001</v>
      </c>
      <c r="H9" s="146">
        <v>920777.44500000007</v>
      </c>
      <c r="I9" s="147">
        <v>835031.32499999995</v>
      </c>
      <c r="J9" s="147">
        <v>241918.522</v>
      </c>
      <c r="K9" s="149">
        <f t="shared" si="0"/>
        <v>1997727.2919999999</v>
      </c>
      <c r="L9" s="36"/>
      <c r="M9" s="36"/>
      <c r="N9" s="36"/>
      <c r="O9" s="36"/>
      <c r="P9" s="36"/>
      <c r="Q9" s="36"/>
    </row>
    <row r="10" spans="1:18" ht="15" customHeight="1">
      <c r="A10" s="414"/>
      <c r="B10" s="427"/>
      <c r="C10" s="135" t="s">
        <v>23</v>
      </c>
      <c r="D10" s="136">
        <v>27.500329124</v>
      </c>
      <c r="E10" s="137">
        <v>13.018867963</v>
      </c>
      <c r="F10" s="137">
        <v>8.1757805440000002</v>
      </c>
      <c r="G10" s="138">
        <f>SUM(D10:F10)</f>
        <v>48.694977631</v>
      </c>
      <c r="H10" s="136">
        <v>302.20801139999998</v>
      </c>
      <c r="I10" s="137">
        <v>143.09928669999999</v>
      </c>
      <c r="J10" s="137">
        <v>90.211710199999999</v>
      </c>
      <c r="K10" s="139">
        <f t="shared" si="0"/>
        <v>535.5190083</v>
      </c>
      <c r="L10" s="36"/>
      <c r="M10" s="36"/>
      <c r="N10" s="36"/>
      <c r="O10" s="36"/>
      <c r="P10" s="36"/>
      <c r="Q10" s="36"/>
    </row>
    <row r="11" spans="1:18" ht="15" customHeight="1">
      <c r="A11" s="414"/>
      <c r="B11" s="428"/>
      <c r="C11" s="140" t="s">
        <v>24</v>
      </c>
      <c r="D11" s="141">
        <v>83792.747329124002</v>
      </c>
      <c r="E11" s="142">
        <v>76170.671867962999</v>
      </c>
      <c r="F11" s="142">
        <v>21945.972780544002</v>
      </c>
      <c r="G11" s="143">
        <f t="shared" ref="G11" si="2">SUM(D11:F11)</f>
        <v>181909.39197763099</v>
      </c>
      <c r="H11" s="141">
        <v>921079.65301140002</v>
      </c>
      <c r="I11" s="142">
        <v>835174.42428669997</v>
      </c>
      <c r="J11" s="142">
        <v>242008.7337102</v>
      </c>
      <c r="K11" s="144">
        <f t="shared" si="0"/>
        <v>1998262.8110083002</v>
      </c>
      <c r="L11" s="36"/>
      <c r="M11" s="36"/>
      <c r="N11" s="36"/>
      <c r="O11" s="36"/>
      <c r="P11" s="36"/>
      <c r="Q11" s="36"/>
    </row>
    <row r="12" spans="1:18" ht="15" customHeight="1">
      <c r="A12" s="414"/>
      <c r="B12" s="417" t="s">
        <v>50</v>
      </c>
      <c r="C12" s="135" t="s">
        <v>22</v>
      </c>
      <c r="D12" s="136">
        <v>605735.46500000008</v>
      </c>
      <c r="E12" s="137">
        <v>682980.48899999994</v>
      </c>
      <c r="F12" s="137">
        <v>722848.52799999993</v>
      </c>
      <c r="G12" s="138">
        <f>SUM(D12:F12)</f>
        <v>2011564.4819999998</v>
      </c>
      <c r="H12" s="136">
        <v>6668408.368999999</v>
      </c>
      <c r="I12" s="137">
        <v>7498606.1299999999</v>
      </c>
      <c r="J12" s="137">
        <v>7990438.1870000008</v>
      </c>
      <c r="K12" s="139">
        <f t="shared" si="0"/>
        <v>22157452.685999997</v>
      </c>
      <c r="L12" s="36"/>
      <c r="M12" s="36"/>
      <c r="N12" s="36"/>
      <c r="O12" s="36"/>
      <c r="P12" s="36"/>
      <c r="Q12" s="36"/>
    </row>
    <row r="13" spans="1:18" ht="15" customHeight="1">
      <c r="A13" s="414"/>
      <c r="B13" s="427"/>
      <c r="C13" s="135" t="s">
        <v>23</v>
      </c>
      <c r="D13" s="136">
        <v>98.710190229999995</v>
      </c>
      <c r="E13" s="137">
        <v>54.02182998</v>
      </c>
      <c r="F13" s="137">
        <v>27.345461538000002</v>
      </c>
      <c r="G13" s="138">
        <f>SUM(D13:F13)</f>
        <v>180.077481748</v>
      </c>
      <c r="H13" s="136">
        <v>1084.6304596</v>
      </c>
      <c r="I13" s="137">
        <v>592.51366029999997</v>
      </c>
      <c r="J13" s="137">
        <v>299.1138618</v>
      </c>
      <c r="K13" s="139">
        <f t="shared" si="0"/>
        <v>1976.2579817000001</v>
      </c>
      <c r="L13" s="36"/>
      <c r="M13" s="36"/>
      <c r="N13" s="36"/>
      <c r="O13" s="36"/>
      <c r="P13" s="36"/>
      <c r="Q13" s="36"/>
    </row>
    <row r="14" spans="1:18" ht="15" customHeight="1">
      <c r="A14" s="415"/>
      <c r="B14" s="428"/>
      <c r="C14" s="140" t="s">
        <v>24</v>
      </c>
      <c r="D14" s="141">
        <v>605834.17519023013</v>
      </c>
      <c r="E14" s="142">
        <v>683034.5108299799</v>
      </c>
      <c r="F14" s="142">
        <v>722875.87346153788</v>
      </c>
      <c r="G14" s="143">
        <f t="shared" ref="G14:G54" si="3">SUM(D14:F14)</f>
        <v>2011744.5594817479</v>
      </c>
      <c r="H14" s="141">
        <v>6669492.9994595991</v>
      </c>
      <c r="I14" s="142">
        <v>7499198.6436602995</v>
      </c>
      <c r="J14" s="142">
        <v>7990737.300861801</v>
      </c>
      <c r="K14" s="144">
        <f t="shared" si="0"/>
        <v>22159428.9439817</v>
      </c>
      <c r="L14" s="36"/>
      <c r="M14" s="36"/>
      <c r="N14" s="36"/>
      <c r="O14" s="36"/>
      <c r="P14" s="36"/>
      <c r="Q14" s="36"/>
    </row>
    <row r="15" spans="1:18" ht="14.15" customHeight="1">
      <c r="A15" s="413" t="s">
        <v>146</v>
      </c>
      <c r="B15" s="429" t="s">
        <v>25</v>
      </c>
      <c r="C15" s="145" t="s">
        <v>298</v>
      </c>
      <c r="D15" s="146">
        <v>32514.897000000001</v>
      </c>
      <c r="E15" s="147">
        <v>0</v>
      </c>
      <c r="F15" s="147">
        <v>387.25200000000001</v>
      </c>
      <c r="G15" s="148">
        <f t="shared" si="3"/>
        <v>32902.148999999998</v>
      </c>
      <c r="H15" s="146">
        <v>352606.49800000002</v>
      </c>
      <c r="I15" s="147">
        <v>0</v>
      </c>
      <c r="J15" s="147">
        <v>4243.9369999999999</v>
      </c>
      <c r="K15" s="149">
        <f t="shared" si="0"/>
        <v>356850.435</v>
      </c>
      <c r="L15" s="36"/>
      <c r="M15" s="36"/>
      <c r="N15" s="36"/>
      <c r="O15" s="36"/>
      <c r="P15" s="36"/>
      <c r="Q15" s="36"/>
    </row>
    <row r="16" spans="1:18" ht="14.15" customHeight="1">
      <c r="A16" s="414"/>
      <c r="B16" s="427"/>
      <c r="C16" s="135" t="s">
        <v>200</v>
      </c>
      <c r="D16" s="136">
        <v>5889.7690000000002</v>
      </c>
      <c r="E16" s="137">
        <v>0</v>
      </c>
      <c r="F16" s="137">
        <v>0</v>
      </c>
      <c r="G16" s="138">
        <f>SUM(D16:F16)</f>
        <v>5889.7690000000002</v>
      </c>
      <c r="H16" s="136">
        <v>63922.54</v>
      </c>
      <c r="I16" s="137">
        <v>0</v>
      </c>
      <c r="J16" s="137">
        <v>0</v>
      </c>
      <c r="K16" s="139">
        <f t="shared" si="0"/>
        <v>63922.54</v>
      </c>
      <c r="L16" s="36"/>
      <c r="M16" s="36"/>
      <c r="N16" s="36"/>
      <c r="O16" s="36"/>
      <c r="P16" s="36"/>
      <c r="Q16" s="36"/>
    </row>
    <row r="17" spans="1:17" ht="14.15" customHeight="1">
      <c r="A17" s="414"/>
      <c r="B17" s="427"/>
      <c r="C17" s="135" t="s">
        <v>299</v>
      </c>
      <c r="D17" s="136">
        <v>0</v>
      </c>
      <c r="E17" s="137">
        <v>0</v>
      </c>
      <c r="F17" s="137">
        <v>0</v>
      </c>
      <c r="G17" s="138">
        <f>SUM(D17:F17)</f>
        <v>0</v>
      </c>
      <c r="H17" s="136">
        <v>0</v>
      </c>
      <c r="I17" s="137">
        <v>0</v>
      </c>
      <c r="J17" s="137">
        <v>0</v>
      </c>
      <c r="K17" s="139">
        <f t="shared" si="0"/>
        <v>0</v>
      </c>
      <c r="L17" s="36"/>
      <c r="M17" s="36"/>
      <c r="N17" s="36"/>
      <c r="O17" s="36"/>
      <c r="P17" s="36"/>
      <c r="Q17" s="36"/>
    </row>
    <row r="18" spans="1:17" ht="14.15" customHeight="1">
      <c r="A18" s="414"/>
      <c r="B18" s="427"/>
      <c r="C18" s="135" t="s">
        <v>312</v>
      </c>
      <c r="D18" s="136">
        <v>0</v>
      </c>
      <c r="E18" s="137">
        <v>0</v>
      </c>
      <c r="F18" s="137">
        <v>0</v>
      </c>
      <c r="G18" s="138">
        <f>SUM(D18:F18)</f>
        <v>0</v>
      </c>
      <c r="H18" s="136">
        <v>0</v>
      </c>
      <c r="I18" s="137">
        <v>0</v>
      </c>
      <c r="J18" s="137">
        <v>0</v>
      </c>
      <c r="K18" s="139">
        <f t="shared" si="0"/>
        <v>0</v>
      </c>
      <c r="L18" s="36"/>
      <c r="M18" s="36"/>
      <c r="N18" s="36"/>
      <c r="O18" s="36"/>
      <c r="P18" s="36"/>
      <c r="Q18" s="36"/>
    </row>
    <row r="19" spans="1:17" ht="14.15" customHeight="1">
      <c r="A19" s="414"/>
      <c r="B19" s="428"/>
      <c r="C19" s="140" t="s">
        <v>24</v>
      </c>
      <c r="D19" s="141">
        <v>38404.665999999997</v>
      </c>
      <c r="E19" s="142">
        <v>0</v>
      </c>
      <c r="F19" s="142">
        <v>387.25200000000001</v>
      </c>
      <c r="G19" s="143">
        <f>SUM(D19:F19)</f>
        <v>38791.917999999998</v>
      </c>
      <c r="H19" s="141">
        <v>416529.038</v>
      </c>
      <c r="I19" s="142">
        <v>0</v>
      </c>
      <c r="J19" s="142">
        <v>4243.9369999999999</v>
      </c>
      <c r="K19" s="144">
        <f>SUM(H19:J19)</f>
        <v>420772.97499999998</v>
      </c>
      <c r="L19" s="36"/>
      <c r="M19" s="36"/>
      <c r="N19" s="36"/>
      <c r="O19" s="36"/>
      <c r="P19" s="36"/>
      <c r="Q19" s="36"/>
    </row>
    <row r="20" spans="1:17" ht="14.15" customHeight="1">
      <c r="A20" s="414"/>
      <c r="B20" s="429" t="s">
        <v>26</v>
      </c>
      <c r="C20" s="145" t="s">
        <v>298</v>
      </c>
      <c r="D20" s="146">
        <v>87926.448999999993</v>
      </c>
      <c r="E20" s="147">
        <v>266176.136</v>
      </c>
      <c r="F20" s="147">
        <v>263449.56900000002</v>
      </c>
      <c r="G20" s="148">
        <f t="shared" si="3"/>
        <v>617552.15399999998</v>
      </c>
      <c r="H20" s="146">
        <v>967694.416875</v>
      </c>
      <c r="I20" s="147">
        <v>2925971.1175269997</v>
      </c>
      <c r="J20" s="147">
        <v>2911971.7178420001</v>
      </c>
      <c r="K20" s="149">
        <f t="shared" si="0"/>
        <v>6805637.2522439994</v>
      </c>
      <c r="L20" s="36"/>
      <c r="M20" s="36"/>
      <c r="N20" s="36"/>
      <c r="O20" s="36"/>
      <c r="P20" s="36"/>
      <c r="Q20" s="36"/>
    </row>
    <row r="21" spans="1:17" ht="14.15" customHeight="1">
      <c r="A21" s="414"/>
      <c r="B21" s="427"/>
      <c r="C21" s="135" t="s">
        <v>200</v>
      </c>
      <c r="D21" s="136">
        <v>1702.9570000000001</v>
      </c>
      <c r="E21" s="137">
        <v>34016.229999999996</v>
      </c>
      <c r="F21" s="137">
        <v>61391.118000000002</v>
      </c>
      <c r="G21" s="138">
        <f t="shared" si="3"/>
        <v>97110.304999999993</v>
      </c>
      <c r="H21" s="136">
        <v>19162.733199599996</v>
      </c>
      <c r="I21" s="137">
        <v>373540.55569450004</v>
      </c>
      <c r="J21" s="137">
        <v>678298.23212099995</v>
      </c>
      <c r="K21" s="139">
        <f t="shared" si="0"/>
        <v>1071001.5210150999</v>
      </c>
      <c r="L21" s="36"/>
      <c r="M21" s="36"/>
      <c r="N21" s="36"/>
      <c r="O21" s="36"/>
      <c r="P21" s="36"/>
      <c r="Q21" s="36"/>
    </row>
    <row r="22" spans="1:17" ht="14.15" customHeight="1">
      <c r="A22" s="414"/>
      <c r="B22" s="427"/>
      <c r="C22" s="135" t="s">
        <v>299</v>
      </c>
      <c r="D22" s="136">
        <v>18959.924000000003</v>
      </c>
      <c r="E22" s="137">
        <v>27604.146000000001</v>
      </c>
      <c r="F22" s="137">
        <v>91428.373999999996</v>
      </c>
      <c r="G22" s="138">
        <f t="shared" si="3"/>
        <v>137992.44400000002</v>
      </c>
      <c r="H22" s="136">
        <v>207860.07380040002</v>
      </c>
      <c r="I22" s="137">
        <v>303418.3573054999</v>
      </c>
      <c r="J22" s="137">
        <v>1010624.686879</v>
      </c>
      <c r="K22" s="139">
        <f t="shared" si="0"/>
        <v>1521903.1179849</v>
      </c>
      <c r="L22" s="36"/>
      <c r="M22" s="36"/>
      <c r="N22" s="36"/>
      <c r="O22" s="36"/>
      <c r="P22" s="36"/>
      <c r="Q22" s="36"/>
    </row>
    <row r="23" spans="1:17" ht="14.15" customHeight="1">
      <c r="A23" s="414"/>
      <c r="B23" s="427"/>
      <c r="C23" s="135" t="s">
        <v>312</v>
      </c>
      <c r="D23" s="136">
        <v>0</v>
      </c>
      <c r="E23" s="137">
        <v>7250.1729999999998</v>
      </c>
      <c r="F23" s="137">
        <v>6966.6610000000001</v>
      </c>
      <c r="G23" s="138">
        <f t="shared" si="3"/>
        <v>14216.833999999999</v>
      </c>
      <c r="H23" s="136">
        <v>0</v>
      </c>
      <c r="I23" s="137">
        <v>79720.202000000005</v>
      </c>
      <c r="J23" s="137">
        <v>76859.78</v>
      </c>
      <c r="K23" s="139">
        <f t="shared" si="0"/>
        <v>156579.98200000002</v>
      </c>
      <c r="L23" s="36"/>
      <c r="M23" s="36"/>
      <c r="N23" s="36"/>
      <c r="O23" s="36"/>
      <c r="P23" s="36"/>
      <c r="Q23" s="36"/>
    </row>
    <row r="24" spans="1:17" ht="14.15" customHeight="1">
      <c r="A24" s="414"/>
      <c r="B24" s="428"/>
      <c r="C24" s="140" t="s">
        <v>24</v>
      </c>
      <c r="D24" s="141">
        <v>108589.32999999999</v>
      </c>
      <c r="E24" s="142">
        <v>335046.685</v>
      </c>
      <c r="F24" s="142">
        <v>423235.72200000007</v>
      </c>
      <c r="G24" s="143">
        <f t="shared" si="3"/>
        <v>866871.73700000008</v>
      </c>
      <c r="H24" s="141">
        <v>1194717.2238750001</v>
      </c>
      <c r="I24" s="142">
        <v>3682650.2325269994</v>
      </c>
      <c r="J24" s="142">
        <v>4677754.4168420006</v>
      </c>
      <c r="K24" s="144">
        <f t="shared" si="0"/>
        <v>9555121.8732440006</v>
      </c>
      <c r="L24" s="36"/>
      <c r="M24" s="36"/>
      <c r="N24" s="36"/>
      <c r="O24" s="36"/>
      <c r="P24" s="36"/>
      <c r="Q24" s="36"/>
    </row>
    <row r="25" spans="1:17" ht="14.15" customHeight="1">
      <c r="A25" s="414"/>
      <c r="B25" s="417" t="s">
        <v>51</v>
      </c>
      <c r="C25" s="145" t="s">
        <v>298</v>
      </c>
      <c r="D25" s="136">
        <v>-55411.551999999996</v>
      </c>
      <c r="E25" s="137">
        <v>-266176.136</v>
      </c>
      <c r="F25" s="137">
        <v>-263062.31700000004</v>
      </c>
      <c r="G25" s="138">
        <f t="shared" si="3"/>
        <v>-584650.005</v>
      </c>
      <c r="H25" s="136">
        <v>-615087.91887499997</v>
      </c>
      <c r="I25" s="137">
        <v>-2925971.1175269997</v>
      </c>
      <c r="J25" s="137">
        <v>-2907727.7808420002</v>
      </c>
      <c r="K25" s="139">
        <f t="shared" si="0"/>
        <v>-6448786.8172439998</v>
      </c>
      <c r="L25" s="36"/>
      <c r="M25" s="36"/>
      <c r="N25" s="36"/>
      <c r="O25" s="36"/>
      <c r="P25" s="36"/>
      <c r="Q25" s="36"/>
    </row>
    <row r="26" spans="1:17" ht="14.15" customHeight="1">
      <c r="A26" s="414"/>
      <c r="B26" s="427"/>
      <c r="C26" s="135" t="s">
        <v>200</v>
      </c>
      <c r="D26" s="136">
        <v>4186.8119999999999</v>
      </c>
      <c r="E26" s="137">
        <v>-34016.229999999996</v>
      </c>
      <c r="F26" s="137">
        <v>-61391.118000000002</v>
      </c>
      <c r="G26" s="138">
        <f t="shared" si="3"/>
        <v>-91220.535999999993</v>
      </c>
      <c r="H26" s="136">
        <v>44759.806800400009</v>
      </c>
      <c r="I26" s="137">
        <v>-373540.55569450004</v>
      </c>
      <c r="J26" s="137">
        <v>-678298.23212099995</v>
      </c>
      <c r="K26" s="139">
        <f t="shared" si="0"/>
        <v>-1007078.9810150999</v>
      </c>
      <c r="L26" s="36"/>
      <c r="M26" s="36"/>
      <c r="N26" s="36"/>
      <c r="O26" s="36"/>
      <c r="P26" s="36"/>
      <c r="Q26" s="36"/>
    </row>
    <row r="27" spans="1:17" ht="14.15" customHeight="1">
      <c r="A27" s="414"/>
      <c r="B27" s="427"/>
      <c r="C27" s="135" t="s">
        <v>299</v>
      </c>
      <c r="D27" s="136">
        <v>-18959.924000000003</v>
      </c>
      <c r="E27" s="137">
        <v>-27604.146000000001</v>
      </c>
      <c r="F27" s="137">
        <v>-91428.373999999996</v>
      </c>
      <c r="G27" s="138">
        <f t="shared" si="3"/>
        <v>-137992.44400000002</v>
      </c>
      <c r="H27" s="136">
        <v>-207860.07380040002</v>
      </c>
      <c r="I27" s="137">
        <v>-303418.3573054999</v>
      </c>
      <c r="J27" s="137">
        <v>-1010624.686879</v>
      </c>
      <c r="K27" s="139">
        <f t="shared" si="0"/>
        <v>-1521903.1179849</v>
      </c>
      <c r="L27" s="36"/>
      <c r="M27" s="36"/>
      <c r="N27" s="36"/>
      <c r="O27" s="36"/>
      <c r="P27" s="36"/>
      <c r="Q27" s="36"/>
    </row>
    <row r="28" spans="1:17" ht="14.15" customHeight="1">
      <c r="A28" s="414"/>
      <c r="B28" s="427"/>
      <c r="C28" s="135" t="s">
        <v>312</v>
      </c>
      <c r="D28" s="136">
        <v>0</v>
      </c>
      <c r="E28" s="137">
        <v>-7250.1729999999998</v>
      </c>
      <c r="F28" s="137">
        <v>-6966.6610000000001</v>
      </c>
      <c r="G28" s="138">
        <f t="shared" si="3"/>
        <v>-14216.833999999999</v>
      </c>
      <c r="H28" s="136">
        <v>0</v>
      </c>
      <c r="I28" s="137">
        <v>-79720.202000000005</v>
      </c>
      <c r="J28" s="137">
        <v>-76859.78</v>
      </c>
      <c r="K28" s="139">
        <f t="shared" si="0"/>
        <v>-156579.98200000002</v>
      </c>
      <c r="L28" s="36"/>
      <c r="M28" s="36"/>
      <c r="N28" s="36"/>
      <c r="O28" s="36"/>
      <c r="P28" s="36"/>
      <c r="Q28" s="36"/>
    </row>
    <row r="29" spans="1:17" ht="14.15" customHeight="1">
      <c r="A29" s="414"/>
      <c r="B29" s="428"/>
      <c r="C29" s="140" t="s">
        <v>24</v>
      </c>
      <c r="D29" s="141">
        <v>-70184.664000000004</v>
      </c>
      <c r="E29" s="142">
        <v>-335046.685</v>
      </c>
      <c r="F29" s="142">
        <v>-422848.47000000009</v>
      </c>
      <c r="G29" s="143">
        <f t="shared" si="3"/>
        <v>-828079.81900000013</v>
      </c>
      <c r="H29" s="141">
        <v>-778188.18587499997</v>
      </c>
      <c r="I29" s="142">
        <v>-3682650.2325269994</v>
      </c>
      <c r="J29" s="142">
        <v>-4673510.4798420006</v>
      </c>
      <c r="K29" s="144">
        <f t="shared" si="0"/>
        <v>-9134348.898244001</v>
      </c>
      <c r="L29" s="36"/>
      <c r="M29" s="36"/>
      <c r="N29" s="36"/>
      <c r="O29" s="36"/>
      <c r="P29" s="36"/>
      <c r="Q29" s="36"/>
    </row>
    <row r="30" spans="1:17" ht="15" customHeight="1">
      <c r="A30" s="415"/>
      <c r="B30" s="412" t="s">
        <v>53</v>
      </c>
      <c r="C30" s="412"/>
      <c r="D30" s="141">
        <v>530459.70466113393</v>
      </c>
      <c r="E30" s="142">
        <v>864522.09366113401</v>
      </c>
      <c r="F30" s="142">
        <v>1285220.8396611339</v>
      </c>
      <c r="G30" s="143">
        <f>F30</f>
        <v>1285220.8396611339</v>
      </c>
      <c r="H30" s="141">
        <v>6065609.0465744445</v>
      </c>
      <c r="I30" s="142">
        <v>9737422.7031077463</v>
      </c>
      <c r="J30" s="142">
        <v>14387187.294753943</v>
      </c>
      <c r="K30" s="144">
        <f>J30</f>
        <v>14387187.294753943</v>
      </c>
      <c r="L30" s="36"/>
      <c r="M30" s="36"/>
      <c r="N30" s="36"/>
      <c r="O30" s="36"/>
      <c r="P30" s="36"/>
      <c r="Q30" s="36"/>
    </row>
    <row r="31" spans="1:17" ht="15" customHeight="1">
      <c r="A31" s="413" t="s">
        <v>49</v>
      </c>
      <c r="B31" s="416" t="s">
        <v>190</v>
      </c>
      <c r="C31" s="145" t="s">
        <v>27</v>
      </c>
      <c r="D31" s="146">
        <v>8852.759</v>
      </c>
      <c r="E31" s="147">
        <v>8939.3240000000005</v>
      </c>
      <c r="F31" s="147">
        <v>8487.1470000000008</v>
      </c>
      <c r="G31" s="148">
        <f t="shared" si="3"/>
        <v>26279.23</v>
      </c>
      <c r="H31" s="146">
        <v>95877.908000000025</v>
      </c>
      <c r="I31" s="147">
        <v>96827.235000000001</v>
      </c>
      <c r="J31" s="147">
        <v>91674.634000000005</v>
      </c>
      <c r="K31" s="149">
        <f t="shared" si="0"/>
        <v>284379.77700000006</v>
      </c>
      <c r="L31" s="36"/>
      <c r="M31" s="36"/>
      <c r="N31" s="36"/>
      <c r="O31" s="36"/>
      <c r="P31" s="36"/>
      <c r="Q31" s="36"/>
    </row>
    <row r="32" spans="1:17" ht="15" customHeight="1">
      <c r="A32" s="414"/>
      <c r="B32" s="417"/>
      <c r="C32" s="135" t="s">
        <v>30</v>
      </c>
      <c r="D32" s="136">
        <v>195.10799999999958</v>
      </c>
      <c r="E32" s="137">
        <v>170.80699999999899</v>
      </c>
      <c r="F32" s="137">
        <v>194.79699999999715</v>
      </c>
      <c r="G32" s="138">
        <f t="shared" si="3"/>
        <v>560.71199999999578</v>
      </c>
      <c r="H32" s="136">
        <v>2158.9859999999903</v>
      </c>
      <c r="I32" s="137">
        <v>1899.4530000000123</v>
      </c>
      <c r="J32" s="137">
        <v>2144.5649999999773</v>
      </c>
      <c r="K32" s="139">
        <f t="shared" si="0"/>
        <v>6203.0039999999799</v>
      </c>
      <c r="L32" s="36"/>
      <c r="M32" s="36"/>
      <c r="N32" s="36"/>
      <c r="O32" s="36"/>
      <c r="P32" s="36"/>
      <c r="Q32" s="36"/>
    </row>
    <row r="33" spans="1:17" ht="15" customHeight="1">
      <c r="A33" s="414"/>
      <c r="B33" s="418"/>
      <c r="C33" s="140" t="s">
        <v>24</v>
      </c>
      <c r="D33" s="141">
        <v>9047.8670000000002</v>
      </c>
      <c r="E33" s="142">
        <v>9110.1309999999994</v>
      </c>
      <c r="F33" s="142">
        <v>8681.9439999999977</v>
      </c>
      <c r="G33" s="143">
        <f t="shared" si="3"/>
        <v>26839.941999999995</v>
      </c>
      <c r="H33" s="141">
        <v>98036.894000000015</v>
      </c>
      <c r="I33" s="142">
        <v>98726.688000000009</v>
      </c>
      <c r="J33" s="142">
        <v>93819.198999999979</v>
      </c>
      <c r="K33" s="144">
        <f t="shared" si="0"/>
        <v>290582.78100000002</v>
      </c>
      <c r="L33" s="36"/>
      <c r="M33" s="36"/>
      <c r="N33" s="36"/>
      <c r="O33" s="36"/>
      <c r="P33" s="36"/>
      <c r="Q33" s="36"/>
    </row>
    <row r="34" spans="1:17" ht="15" customHeight="1">
      <c r="A34" s="414"/>
      <c r="B34" s="417" t="s">
        <v>191</v>
      </c>
      <c r="C34" s="135" t="s">
        <v>27</v>
      </c>
      <c r="D34" s="136">
        <v>736.72</v>
      </c>
      <c r="E34" s="137">
        <v>610.06299999999999</v>
      </c>
      <c r="F34" s="137">
        <v>497.57299999999998</v>
      </c>
      <c r="G34" s="138">
        <f t="shared" si="3"/>
        <v>1844.3559999999998</v>
      </c>
      <c r="H34" s="136">
        <v>7789.6419999999998</v>
      </c>
      <c r="I34" s="137">
        <v>6408.0839999999998</v>
      </c>
      <c r="J34" s="137">
        <v>5257.692</v>
      </c>
      <c r="K34" s="139">
        <f t="shared" si="0"/>
        <v>19455.417999999998</v>
      </c>
      <c r="L34" s="36"/>
      <c r="M34" s="36"/>
      <c r="N34" s="36"/>
      <c r="O34" s="36"/>
      <c r="P34" s="36"/>
      <c r="Q34" s="36"/>
    </row>
    <row r="35" spans="1:17" ht="15" customHeight="1">
      <c r="A35" s="414"/>
      <c r="B35" s="417"/>
      <c r="C35" s="135" t="s">
        <v>30</v>
      </c>
      <c r="D35" s="136">
        <v>0</v>
      </c>
      <c r="E35" s="137">
        <v>0</v>
      </c>
      <c r="F35" s="137">
        <v>0</v>
      </c>
      <c r="G35" s="138">
        <f t="shared" si="3"/>
        <v>0</v>
      </c>
      <c r="H35" s="136">
        <v>0</v>
      </c>
      <c r="I35" s="137">
        <v>0</v>
      </c>
      <c r="J35" s="137">
        <v>0</v>
      </c>
      <c r="K35" s="139">
        <f t="shared" si="0"/>
        <v>0</v>
      </c>
      <c r="L35" s="36"/>
      <c r="M35" s="36"/>
      <c r="N35" s="36"/>
      <c r="O35" s="36"/>
      <c r="P35" s="36"/>
      <c r="Q35" s="36"/>
    </row>
    <row r="36" spans="1:17" ht="15" customHeight="1">
      <c r="A36" s="414"/>
      <c r="B36" s="418"/>
      <c r="C36" s="140" t="s">
        <v>24</v>
      </c>
      <c r="D36" s="141">
        <v>736.72</v>
      </c>
      <c r="E36" s="142">
        <v>610.06299999999999</v>
      </c>
      <c r="F36" s="142">
        <v>497.57299999999998</v>
      </c>
      <c r="G36" s="143">
        <f t="shared" si="3"/>
        <v>1844.3559999999998</v>
      </c>
      <c r="H36" s="141">
        <v>7789.6419999999998</v>
      </c>
      <c r="I36" s="142">
        <v>6408.0839999999998</v>
      </c>
      <c r="J36" s="142">
        <v>5257.692</v>
      </c>
      <c r="K36" s="144">
        <f t="shared" si="0"/>
        <v>19455.417999999998</v>
      </c>
      <c r="L36" s="36"/>
      <c r="M36" s="36"/>
      <c r="N36" s="36"/>
      <c r="O36" s="36"/>
      <c r="P36" s="36"/>
      <c r="Q36" s="36"/>
    </row>
    <row r="37" spans="1:17" ht="15" customHeight="1">
      <c r="A37" s="414"/>
      <c r="B37" s="417" t="s">
        <v>24</v>
      </c>
      <c r="C37" s="135" t="s">
        <v>27</v>
      </c>
      <c r="D37" s="136">
        <v>9589.4789999999994</v>
      </c>
      <c r="E37" s="137">
        <v>9549.3870000000006</v>
      </c>
      <c r="F37" s="137">
        <v>8984.7200000000012</v>
      </c>
      <c r="G37" s="138">
        <f t="shared" si="3"/>
        <v>28123.586000000003</v>
      </c>
      <c r="H37" s="136">
        <v>103667.55000000002</v>
      </c>
      <c r="I37" s="137">
        <v>103235.319</v>
      </c>
      <c r="J37" s="137">
        <v>96932.326000000001</v>
      </c>
      <c r="K37" s="139">
        <f t="shared" si="0"/>
        <v>303835.19500000001</v>
      </c>
      <c r="L37" s="36"/>
      <c r="M37" s="36"/>
      <c r="N37" s="36"/>
      <c r="O37" s="36"/>
      <c r="P37" s="36"/>
      <c r="Q37" s="36"/>
    </row>
    <row r="38" spans="1:17" ht="15" customHeight="1">
      <c r="A38" s="414"/>
      <c r="B38" s="417"/>
      <c r="C38" s="135" t="s">
        <v>30</v>
      </c>
      <c r="D38" s="136">
        <v>195.10799999999958</v>
      </c>
      <c r="E38" s="137">
        <v>170.80699999999899</v>
      </c>
      <c r="F38" s="137">
        <v>194.79699999999715</v>
      </c>
      <c r="G38" s="138">
        <f t="shared" si="3"/>
        <v>560.71199999999578</v>
      </c>
      <c r="H38" s="136">
        <v>2158.9859999999903</v>
      </c>
      <c r="I38" s="137">
        <v>1899.4530000000123</v>
      </c>
      <c r="J38" s="137">
        <v>2144.5649999999773</v>
      </c>
      <c r="K38" s="139">
        <f t="shared" si="0"/>
        <v>6203.0039999999799</v>
      </c>
      <c r="L38" s="36"/>
      <c r="M38" s="36"/>
      <c r="N38" s="36"/>
      <c r="O38" s="36"/>
      <c r="P38" s="36"/>
      <c r="Q38" s="36"/>
    </row>
    <row r="39" spans="1:17" ht="15" customHeight="1">
      <c r="A39" s="415"/>
      <c r="B39" s="418"/>
      <c r="C39" s="140" t="s">
        <v>24</v>
      </c>
      <c r="D39" s="141">
        <v>9784.5869999999995</v>
      </c>
      <c r="E39" s="142">
        <v>9720.1939999999995</v>
      </c>
      <c r="F39" s="142">
        <v>9179.516999999998</v>
      </c>
      <c r="G39" s="143">
        <f t="shared" si="3"/>
        <v>28684.297999999995</v>
      </c>
      <c r="H39" s="141">
        <v>105826.53600000002</v>
      </c>
      <c r="I39" s="142">
        <v>105134.77200000001</v>
      </c>
      <c r="J39" s="142">
        <v>99076.890999999974</v>
      </c>
      <c r="K39" s="144">
        <f t="shared" si="0"/>
        <v>310038.19900000002</v>
      </c>
      <c r="L39" s="36"/>
      <c r="M39" s="36"/>
      <c r="N39" s="36"/>
      <c r="O39" s="36"/>
      <c r="P39" s="36"/>
      <c r="Q39" s="36"/>
    </row>
    <row r="40" spans="1:17" ht="15" customHeight="1">
      <c r="A40" s="413" t="s">
        <v>63</v>
      </c>
      <c r="B40" s="416" t="s">
        <v>52</v>
      </c>
      <c r="C40" s="145" t="s">
        <v>65</v>
      </c>
      <c r="D40" s="146">
        <v>517593.51099899999</v>
      </c>
      <c r="E40" s="147">
        <v>334718.61000099999</v>
      </c>
      <c r="F40" s="147">
        <v>269741.09899999999</v>
      </c>
      <c r="G40" s="148">
        <f t="shared" si="3"/>
        <v>1122053.22</v>
      </c>
      <c r="H40" s="146">
        <v>5689467.6043330003</v>
      </c>
      <c r="I40" s="147">
        <v>3679433.9080499928</v>
      </c>
      <c r="J40" s="147">
        <v>2976555.3149110056</v>
      </c>
      <c r="K40" s="149">
        <f t="shared" si="0"/>
        <v>12345456.827293999</v>
      </c>
      <c r="L40" s="36"/>
      <c r="M40" s="36"/>
      <c r="N40" s="36"/>
      <c r="O40" s="36"/>
      <c r="P40" s="36"/>
      <c r="Q40" s="36"/>
    </row>
    <row r="41" spans="1:17" ht="15" customHeight="1">
      <c r="A41" s="414"/>
      <c r="B41" s="417"/>
      <c r="C41" s="135" t="s">
        <v>28</v>
      </c>
      <c r="D41" s="136">
        <v>8598.8261445789994</v>
      </c>
      <c r="E41" s="137">
        <v>4533.6445850350001</v>
      </c>
      <c r="F41" s="137">
        <v>272.87224994299999</v>
      </c>
      <c r="G41" s="138">
        <f t="shared" si="3"/>
        <v>13405.342979557001</v>
      </c>
      <c r="H41" s="136">
        <v>94521.147069999992</v>
      </c>
      <c r="I41" s="137">
        <v>49836.302981000008</v>
      </c>
      <c r="J41" s="137">
        <v>3013.2716399999999</v>
      </c>
      <c r="K41" s="139">
        <f t="shared" si="0"/>
        <v>147370.72169099998</v>
      </c>
      <c r="L41" s="36"/>
      <c r="M41" s="36"/>
      <c r="N41" s="36"/>
      <c r="O41" s="36"/>
      <c r="P41" s="36"/>
      <c r="Q41" s="36"/>
    </row>
    <row r="42" spans="1:17" ht="15" customHeight="1">
      <c r="A42" s="414"/>
      <c r="B42" s="418"/>
      <c r="C42" s="140" t="s">
        <v>24</v>
      </c>
      <c r="D42" s="141">
        <v>526192.33714357903</v>
      </c>
      <c r="E42" s="142">
        <v>339252.25458603498</v>
      </c>
      <c r="F42" s="142">
        <v>270013.97124994296</v>
      </c>
      <c r="G42" s="143">
        <f t="shared" si="3"/>
        <v>1135458.5629795569</v>
      </c>
      <c r="H42" s="141">
        <v>5783988.7514030002</v>
      </c>
      <c r="I42" s="142">
        <v>3729270.2110309927</v>
      </c>
      <c r="J42" s="142">
        <v>2979568.5865510055</v>
      </c>
      <c r="K42" s="144">
        <f t="shared" si="0"/>
        <v>12492827.548984999</v>
      </c>
      <c r="L42" s="36"/>
      <c r="M42" s="36"/>
      <c r="N42" s="36"/>
      <c r="O42" s="36"/>
      <c r="P42" s="36"/>
      <c r="Q42" s="36"/>
    </row>
    <row r="43" spans="1:17" ht="15" customHeight="1">
      <c r="A43" s="414"/>
      <c r="B43" s="416" t="s">
        <v>295</v>
      </c>
      <c r="C43" s="145" t="s">
        <v>65</v>
      </c>
      <c r="D43" s="146">
        <v>750.32899999999995</v>
      </c>
      <c r="E43" s="147">
        <v>582.27099999999996</v>
      </c>
      <c r="F43" s="147">
        <v>468.74099999999999</v>
      </c>
      <c r="G43" s="148">
        <f t="shared" si="3"/>
        <v>1801.3409999999999</v>
      </c>
      <c r="H43" s="146">
        <v>7955.6819999999998</v>
      </c>
      <c r="I43" s="147">
        <v>6117.2049999999999</v>
      </c>
      <c r="J43" s="147">
        <v>4955.5519999999997</v>
      </c>
      <c r="K43" s="149">
        <f t="shared" si="0"/>
        <v>19028.438999999998</v>
      </c>
      <c r="L43" s="36"/>
      <c r="M43" s="36"/>
      <c r="N43" s="36"/>
      <c r="O43" s="36"/>
      <c r="P43" s="36"/>
      <c r="Q43" s="36"/>
    </row>
    <row r="44" spans="1:17" ht="15" customHeight="1">
      <c r="A44" s="414"/>
      <c r="B44" s="417"/>
      <c r="C44" s="135" t="s">
        <v>28</v>
      </c>
      <c r="D44" s="136">
        <v>0</v>
      </c>
      <c r="E44" s="137">
        <v>0</v>
      </c>
      <c r="F44" s="137">
        <v>0</v>
      </c>
      <c r="G44" s="138">
        <f t="shared" si="3"/>
        <v>0</v>
      </c>
      <c r="H44" s="136">
        <v>0</v>
      </c>
      <c r="I44" s="137">
        <v>0</v>
      </c>
      <c r="J44" s="137">
        <v>0</v>
      </c>
      <c r="K44" s="139">
        <f t="shared" si="0"/>
        <v>0</v>
      </c>
      <c r="L44" s="36"/>
      <c r="M44" s="36"/>
      <c r="N44" s="36"/>
      <c r="O44" s="36"/>
      <c r="P44" s="36"/>
      <c r="Q44" s="36"/>
    </row>
    <row r="45" spans="1:17" ht="15" customHeight="1">
      <c r="A45" s="414"/>
      <c r="B45" s="418"/>
      <c r="C45" s="140" t="s">
        <v>24</v>
      </c>
      <c r="D45" s="141">
        <v>750.32899999999995</v>
      </c>
      <c r="E45" s="142">
        <v>582.27099999999996</v>
      </c>
      <c r="F45" s="142">
        <v>468.74099999999999</v>
      </c>
      <c r="G45" s="143">
        <f t="shared" si="3"/>
        <v>1801.3409999999999</v>
      </c>
      <c r="H45" s="141">
        <v>7955.6819999999998</v>
      </c>
      <c r="I45" s="142">
        <v>6117.2049999999999</v>
      </c>
      <c r="J45" s="142">
        <v>4955.5519999999997</v>
      </c>
      <c r="K45" s="144">
        <f t="shared" si="0"/>
        <v>19028.438999999998</v>
      </c>
      <c r="L45" s="36"/>
      <c r="M45" s="36"/>
      <c r="N45" s="36"/>
      <c r="O45" s="36"/>
      <c r="P45" s="36"/>
      <c r="Q45" s="36"/>
    </row>
    <row r="46" spans="1:17" ht="15" customHeight="1">
      <c r="A46" s="414"/>
      <c r="B46" s="419" t="s">
        <v>82</v>
      </c>
      <c r="C46" s="419"/>
      <c r="D46" s="150">
        <v>195.10800000000026</v>
      </c>
      <c r="E46" s="151">
        <v>170.80700000000013</v>
      </c>
      <c r="F46" s="151">
        <v>194.79699999999784</v>
      </c>
      <c r="G46" s="152">
        <f t="shared" si="3"/>
        <v>560.71199999999828</v>
      </c>
      <c r="H46" s="150">
        <v>2158.9859999999944</v>
      </c>
      <c r="I46" s="151">
        <v>1899.4530000000022</v>
      </c>
      <c r="J46" s="151">
        <v>2144.564999999985</v>
      </c>
      <c r="K46" s="153">
        <f t="shared" si="0"/>
        <v>6203.0039999999817</v>
      </c>
      <c r="L46" s="36"/>
      <c r="M46" s="36"/>
      <c r="N46" s="36"/>
      <c r="O46" s="36"/>
      <c r="P46" s="36"/>
      <c r="Q46" s="36"/>
    </row>
    <row r="47" spans="1:17" ht="15" customHeight="1">
      <c r="A47" s="414"/>
      <c r="B47" s="419" t="s">
        <v>81</v>
      </c>
      <c r="C47" s="419"/>
      <c r="D47" s="150">
        <v>24891.795999999995</v>
      </c>
      <c r="E47" s="151">
        <v>23231.814999999999</v>
      </c>
      <c r="F47" s="151">
        <v>42083.005000000005</v>
      </c>
      <c r="G47" s="152">
        <f t="shared" si="3"/>
        <v>90206.615999999995</v>
      </c>
      <c r="H47" s="150">
        <v>274004.51020900003</v>
      </c>
      <c r="I47" s="151">
        <v>254827.19487400001</v>
      </c>
      <c r="J47" s="151">
        <v>466067.78995000006</v>
      </c>
      <c r="K47" s="153">
        <f t="shared" si="0"/>
        <v>994899.49503300013</v>
      </c>
      <c r="L47" s="36"/>
      <c r="M47" s="36"/>
      <c r="N47" s="36"/>
      <c r="O47" s="36"/>
      <c r="P47" s="36"/>
      <c r="Q47" s="36"/>
    </row>
    <row r="48" spans="1:17" ht="15" customHeight="1">
      <c r="A48" s="414"/>
      <c r="B48" s="417" t="s">
        <v>29</v>
      </c>
      <c r="C48" s="135" t="s">
        <v>65</v>
      </c>
      <c r="D48" s="136">
        <v>543235.63599900005</v>
      </c>
      <c r="E48" s="137">
        <v>358532.696001</v>
      </c>
      <c r="F48" s="137">
        <v>312292.84499999997</v>
      </c>
      <c r="G48" s="138">
        <f t="shared" si="3"/>
        <v>1214061.1770000001</v>
      </c>
      <c r="H48" s="136">
        <v>5971427.796542</v>
      </c>
      <c r="I48" s="137">
        <v>3940378.3079239926</v>
      </c>
      <c r="J48" s="137">
        <v>3447578.6568610058</v>
      </c>
      <c r="K48" s="139">
        <f t="shared" si="0"/>
        <v>13359384.761326998</v>
      </c>
      <c r="L48" s="36"/>
      <c r="M48" s="36"/>
      <c r="N48" s="36"/>
      <c r="O48" s="36"/>
      <c r="P48" s="36"/>
      <c r="Q48" s="36"/>
    </row>
    <row r="49" spans="1:17" ht="15" customHeight="1">
      <c r="A49" s="414"/>
      <c r="B49" s="417"/>
      <c r="C49" s="135" t="s">
        <v>90</v>
      </c>
      <c r="D49" s="136">
        <v>8840.4800355789994</v>
      </c>
      <c r="E49" s="137">
        <v>4731.369804035</v>
      </c>
      <c r="F49" s="137">
        <v>495.20614994299785</v>
      </c>
      <c r="G49" s="138">
        <f t="shared" si="3"/>
        <v>14067.055989556997</v>
      </c>
      <c r="H49" s="136">
        <v>97191.426489999983</v>
      </c>
      <c r="I49" s="137">
        <v>52031.861627000006</v>
      </c>
      <c r="J49" s="137">
        <v>5461.8949649999849</v>
      </c>
      <c r="K49" s="139">
        <f t="shared" si="0"/>
        <v>154685.18308199997</v>
      </c>
      <c r="L49" s="36"/>
      <c r="M49" s="36"/>
      <c r="N49" s="36"/>
      <c r="O49" s="36"/>
      <c r="P49" s="36"/>
      <c r="Q49" s="36"/>
    </row>
    <row r="50" spans="1:17" ht="15" customHeight="1">
      <c r="A50" s="415"/>
      <c r="B50" s="418"/>
      <c r="C50" s="140" t="s">
        <v>24</v>
      </c>
      <c r="D50" s="141">
        <v>552076.116034579</v>
      </c>
      <c r="E50" s="142">
        <v>363264.065805035</v>
      </c>
      <c r="F50" s="142">
        <v>312788.05114994297</v>
      </c>
      <c r="G50" s="143">
        <f>SUM(D50:F50)</f>
        <v>1228128.2329895569</v>
      </c>
      <c r="H50" s="141">
        <v>6068619.2230319995</v>
      </c>
      <c r="I50" s="142">
        <v>3992410.1695509925</v>
      </c>
      <c r="J50" s="142">
        <v>3453040.5518260058</v>
      </c>
      <c r="K50" s="144">
        <f t="shared" si="0"/>
        <v>13514069.944408998</v>
      </c>
      <c r="L50" s="36"/>
      <c r="M50" s="36"/>
      <c r="N50" s="36"/>
      <c r="O50" s="36"/>
      <c r="P50" s="36"/>
      <c r="Q50" s="36"/>
    </row>
    <row r="51" spans="1:17" ht="1" customHeight="1">
      <c r="A51" s="132"/>
      <c r="B51" s="133"/>
      <c r="C51" s="154"/>
      <c r="D51" s="136"/>
      <c r="E51" s="137"/>
      <c r="F51" s="137"/>
      <c r="G51" s="138"/>
      <c r="H51" s="136"/>
      <c r="I51" s="137"/>
      <c r="J51" s="137"/>
      <c r="K51" s="139"/>
      <c r="L51" s="36"/>
      <c r="M51" s="36"/>
      <c r="N51" s="36"/>
      <c r="O51" s="36"/>
      <c r="P51" s="36"/>
      <c r="Q51" s="36"/>
    </row>
    <row r="52" spans="1:17" ht="1" customHeight="1">
      <c r="A52" s="132"/>
      <c r="B52" s="133"/>
      <c r="C52" s="154"/>
      <c r="D52" s="136"/>
      <c r="E52" s="137"/>
      <c r="F52" s="137"/>
      <c r="G52" s="138"/>
      <c r="H52" s="136"/>
      <c r="I52" s="137"/>
      <c r="J52" s="137"/>
      <c r="K52" s="139"/>
      <c r="L52" s="36"/>
      <c r="M52" s="36"/>
      <c r="N52" s="36"/>
      <c r="O52" s="36"/>
      <c r="P52" s="36"/>
      <c r="Q52" s="36"/>
    </row>
    <row r="53" spans="1:17" ht="1" customHeight="1">
      <c r="A53" s="132"/>
      <c r="B53" s="133"/>
      <c r="C53" s="154"/>
      <c r="D53" s="136"/>
      <c r="E53" s="137"/>
      <c r="F53" s="137"/>
      <c r="G53" s="138"/>
      <c r="H53" s="136"/>
      <c r="I53" s="137"/>
      <c r="J53" s="137"/>
      <c r="K53" s="139"/>
      <c r="L53" s="36"/>
      <c r="M53" s="36"/>
      <c r="N53" s="36"/>
      <c r="O53" s="36"/>
      <c r="P53" s="36"/>
      <c r="Q53" s="36"/>
    </row>
    <row r="54" spans="1:17" ht="14.15" customHeight="1">
      <c r="A54" s="412" t="s">
        <v>93</v>
      </c>
      <c r="B54" s="412"/>
      <c r="C54" s="412"/>
      <c r="D54" s="141">
        <v>-6642.0178443489131</v>
      </c>
      <c r="E54" s="142">
        <v>-5556.0459750550799</v>
      </c>
      <c r="F54" s="142">
        <v>-3581.1306884050719</v>
      </c>
      <c r="G54" s="143">
        <f t="shared" si="3"/>
        <v>-15779.194507809065</v>
      </c>
      <c r="H54" s="141">
        <v>-71487.873447400518</v>
      </c>
      <c r="I54" s="142">
        <v>-70726.986417691689</v>
      </c>
      <c r="J54" s="142">
        <v>-36736.839806205593</v>
      </c>
      <c r="K54" s="144">
        <f>SUM(H54:J54)</f>
        <v>-178951.6996712978</v>
      </c>
      <c r="L54" s="36"/>
      <c r="M54" s="36"/>
      <c r="N54" s="36"/>
      <c r="O54" s="36"/>
      <c r="P54" s="36"/>
      <c r="Q54" s="36"/>
    </row>
    <row r="55" spans="1:17" ht="5.15" customHeight="1">
      <c r="M55" s="36"/>
    </row>
    <row r="56" spans="1:17" ht="10" customHeight="1">
      <c r="A56" s="420" t="s">
        <v>297</v>
      </c>
      <c r="B56" s="420"/>
      <c r="C56" s="420"/>
      <c r="D56" s="420"/>
      <c r="E56" s="420"/>
      <c r="F56" s="420"/>
      <c r="G56" s="420"/>
      <c r="H56" s="420"/>
      <c r="I56" s="420"/>
      <c r="J56" s="420"/>
      <c r="K56" s="420"/>
    </row>
    <row r="57" spans="1:17">
      <c r="A57" s="420"/>
      <c r="B57" s="420"/>
      <c r="C57" s="420"/>
      <c r="D57" s="420"/>
      <c r="E57" s="420"/>
      <c r="F57" s="420"/>
      <c r="G57" s="420"/>
      <c r="H57" s="420"/>
      <c r="I57" s="420"/>
      <c r="J57" s="420"/>
      <c r="K57" s="420"/>
    </row>
    <row r="58" spans="1:17">
      <c r="A58" s="420"/>
      <c r="B58" s="420"/>
      <c r="C58" s="420"/>
      <c r="D58" s="420"/>
      <c r="E58" s="420"/>
      <c r="F58" s="420"/>
      <c r="G58" s="420"/>
      <c r="H58" s="420"/>
      <c r="I58" s="420"/>
      <c r="J58" s="420"/>
      <c r="K58" s="420"/>
    </row>
    <row r="59" spans="1:17">
      <c r="A59" s="356"/>
      <c r="B59" s="356"/>
      <c r="C59" s="356"/>
      <c r="D59" s="356"/>
      <c r="E59" s="356"/>
      <c r="F59" s="356"/>
      <c r="G59" s="356"/>
      <c r="H59" s="356"/>
      <c r="I59" s="356"/>
      <c r="J59" s="356"/>
      <c r="K59" s="356"/>
    </row>
  </sheetData>
  <mergeCells count="25">
    <mergeCell ref="A56:K58"/>
    <mergeCell ref="A2:K2"/>
    <mergeCell ref="D3:K3"/>
    <mergeCell ref="D4:G4"/>
    <mergeCell ref="H4:K4"/>
    <mergeCell ref="B6:B8"/>
    <mergeCell ref="B9:B11"/>
    <mergeCell ref="B12:B14"/>
    <mergeCell ref="A6:A14"/>
    <mergeCell ref="B15:B19"/>
    <mergeCell ref="B20:B24"/>
    <mergeCell ref="B25:B29"/>
    <mergeCell ref="A15:A30"/>
    <mergeCell ref="B30:C30"/>
    <mergeCell ref="B48:B50"/>
    <mergeCell ref="A40:A50"/>
    <mergeCell ref="A54:C54"/>
    <mergeCell ref="A31:A39"/>
    <mergeCell ref="B31:B33"/>
    <mergeCell ref="B34:B36"/>
    <mergeCell ref="B37:B39"/>
    <mergeCell ref="B40:B42"/>
    <mergeCell ref="B43:B45"/>
    <mergeCell ref="B46:C46"/>
    <mergeCell ref="B47:C47"/>
  </mergeCells>
  <phoneticPr fontId="137" type="noConversion"/>
  <pageMargins left="0.31496062992125984" right="0.31496062992125984" top="0.35433070866141736" bottom="0.35433070866141736" header="0.31496062992125984" footer="0.19685039370078741"/>
  <pageSetup paperSize="9" orientation="portrait" r:id="rId1"/>
  <headerFooter differentFirst="1" scaleWithDoc="0">
    <oddFooter>&amp;C&amp;"Calibri,Obyčejné"&amp;9&amp;P</oddFooter>
  </headerFooter>
  <ignoredErrors>
    <ignoredError sqref="G30 K30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/>
  <dimension ref="A1:W43"/>
  <sheetViews>
    <sheetView showGridLines="0" zoomScaleNormal="100" zoomScaleSheetLayoutView="100" workbookViewId="0">
      <selection activeCell="C1" sqref="C1"/>
    </sheetView>
  </sheetViews>
  <sheetFormatPr defaultRowHeight="10"/>
  <cols>
    <col min="1" max="1" width="8.26953125" style="4" customWidth="1"/>
    <col min="2" max="7" width="7.26953125" style="4" customWidth="1"/>
    <col min="8" max="8" width="6.7265625" style="4" customWidth="1"/>
    <col min="9" max="10" width="8.26953125" style="4" customWidth="1"/>
    <col min="11" max="11" width="8" style="4" customWidth="1"/>
    <col min="12" max="12" width="7.7265625" style="4" customWidth="1"/>
    <col min="13" max="16" width="7.453125" style="4" customWidth="1"/>
    <col min="17" max="17" width="6.7265625" style="4" customWidth="1"/>
    <col min="18" max="18" width="8.26953125" style="4" customWidth="1"/>
    <col min="19" max="19" width="8.1796875" style="4" customWidth="1"/>
    <col min="20" max="20" width="9.26953125" style="4" bestFit="1" customWidth="1"/>
    <col min="21" max="21" width="11.453125" style="4" bestFit="1" customWidth="1"/>
    <col min="22" max="260" width="9.1796875" style="4"/>
    <col min="261" max="273" width="10.7265625" style="4" customWidth="1"/>
    <col min="274" max="516" width="9.1796875" style="4"/>
    <col min="517" max="529" width="10.7265625" style="4" customWidth="1"/>
    <col min="530" max="772" width="9.1796875" style="4"/>
    <col min="773" max="785" width="10.7265625" style="4" customWidth="1"/>
    <col min="786" max="1028" width="9.1796875" style="4"/>
    <col min="1029" max="1041" width="10.7265625" style="4" customWidth="1"/>
    <col min="1042" max="1284" width="9.1796875" style="4"/>
    <col min="1285" max="1297" width="10.7265625" style="4" customWidth="1"/>
    <col min="1298" max="1540" width="9.1796875" style="4"/>
    <col min="1541" max="1553" width="10.7265625" style="4" customWidth="1"/>
    <col min="1554" max="1796" width="9.1796875" style="4"/>
    <col min="1797" max="1809" width="10.7265625" style="4" customWidth="1"/>
    <col min="1810" max="2052" width="9.1796875" style="4"/>
    <col min="2053" max="2065" width="10.7265625" style="4" customWidth="1"/>
    <col min="2066" max="2308" width="9.1796875" style="4"/>
    <col min="2309" max="2321" width="10.7265625" style="4" customWidth="1"/>
    <col min="2322" max="2564" width="9.1796875" style="4"/>
    <col min="2565" max="2577" width="10.7265625" style="4" customWidth="1"/>
    <col min="2578" max="2820" width="9.1796875" style="4"/>
    <col min="2821" max="2833" width="10.7265625" style="4" customWidth="1"/>
    <col min="2834" max="3076" width="9.1796875" style="4"/>
    <col min="3077" max="3089" width="10.7265625" style="4" customWidth="1"/>
    <col min="3090" max="3332" width="9.1796875" style="4"/>
    <col min="3333" max="3345" width="10.7265625" style="4" customWidth="1"/>
    <col min="3346" max="3588" width="9.1796875" style="4"/>
    <col min="3589" max="3601" width="10.7265625" style="4" customWidth="1"/>
    <col min="3602" max="3844" width="9.1796875" style="4"/>
    <col min="3845" max="3857" width="10.7265625" style="4" customWidth="1"/>
    <col min="3858" max="4100" width="9.1796875" style="4"/>
    <col min="4101" max="4113" width="10.7265625" style="4" customWidth="1"/>
    <col min="4114" max="4356" width="9.1796875" style="4"/>
    <col min="4357" max="4369" width="10.7265625" style="4" customWidth="1"/>
    <col min="4370" max="4612" width="9.1796875" style="4"/>
    <col min="4613" max="4625" width="10.7265625" style="4" customWidth="1"/>
    <col min="4626" max="4868" width="9.1796875" style="4"/>
    <col min="4869" max="4881" width="10.7265625" style="4" customWidth="1"/>
    <col min="4882" max="5124" width="9.1796875" style="4"/>
    <col min="5125" max="5137" width="10.7265625" style="4" customWidth="1"/>
    <col min="5138" max="5380" width="9.1796875" style="4"/>
    <col min="5381" max="5393" width="10.7265625" style="4" customWidth="1"/>
    <col min="5394" max="5636" width="9.1796875" style="4"/>
    <col min="5637" max="5649" width="10.7265625" style="4" customWidth="1"/>
    <col min="5650" max="5892" width="9.1796875" style="4"/>
    <col min="5893" max="5905" width="10.7265625" style="4" customWidth="1"/>
    <col min="5906" max="6148" width="9.1796875" style="4"/>
    <col min="6149" max="6161" width="10.7265625" style="4" customWidth="1"/>
    <col min="6162" max="6404" width="9.1796875" style="4"/>
    <col min="6405" max="6417" width="10.7265625" style="4" customWidth="1"/>
    <col min="6418" max="6660" width="9.1796875" style="4"/>
    <col min="6661" max="6673" width="10.7265625" style="4" customWidth="1"/>
    <col min="6674" max="6916" width="9.1796875" style="4"/>
    <col min="6917" max="6929" width="10.7265625" style="4" customWidth="1"/>
    <col min="6930" max="7172" width="9.1796875" style="4"/>
    <col min="7173" max="7185" width="10.7265625" style="4" customWidth="1"/>
    <col min="7186" max="7428" width="9.1796875" style="4"/>
    <col min="7429" max="7441" width="10.7265625" style="4" customWidth="1"/>
    <col min="7442" max="7684" width="9.1796875" style="4"/>
    <col min="7685" max="7697" width="10.7265625" style="4" customWidth="1"/>
    <col min="7698" max="7940" width="9.1796875" style="4"/>
    <col min="7941" max="7953" width="10.7265625" style="4" customWidth="1"/>
    <col min="7954" max="8196" width="9.1796875" style="4"/>
    <col min="8197" max="8209" width="10.7265625" style="4" customWidth="1"/>
    <col min="8210" max="8452" width="9.1796875" style="4"/>
    <col min="8453" max="8465" width="10.7265625" style="4" customWidth="1"/>
    <col min="8466" max="8708" width="9.1796875" style="4"/>
    <col min="8709" max="8721" width="10.7265625" style="4" customWidth="1"/>
    <col min="8722" max="8964" width="9.1796875" style="4"/>
    <col min="8965" max="8977" width="10.7265625" style="4" customWidth="1"/>
    <col min="8978" max="9220" width="9.1796875" style="4"/>
    <col min="9221" max="9233" width="10.7265625" style="4" customWidth="1"/>
    <col min="9234" max="9476" width="9.1796875" style="4"/>
    <col min="9477" max="9489" width="10.7265625" style="4" customWidth="1"/>
    <col min="9490" max="9732" width="9.1796875" style="4"/>
    <col min="9733" max="9745" width="10.7265625" style="4" customWidth="1"/>
    <col min="9746" max="9988" width="9.1796875" style="4"/>
    <col min="9989" max="10001" width="10.7265625" style="4" customWidth="1"/>
    <col min="10002" max="10244" width="9.1796875" style="4"/>
    <col min="10245" max="10257" width="10.7265625" style="4" customWidth="1"/>
    <col min="10258" max="10500" width="9.1796875" style="4"/>
    <col min="10501" max="10513" width="10.7265625" style="4" customWidth="1"/>
    <col min="10514" max="10756" width="9.1796875" style="4"/>
    <col min="10757" max="10769" width="10.7265625" style="4" customWidth="1"/>
    <col min="10770" max="11012" width="9.1796875" style="4"/>
    <col min="11013" max="11025" width="10.7265625" style="4" customWidth="1"/>
    <col min="11026" max="11268" width="9.1796875" style="4"/>
    <col min="11269" max="11281" width="10.7265625" style="4" customWidth="1"/>
    <col min="11282" max="11524" width="9.1796875" style="4"/>
    <col min="11525" max="11537" width="10.7265625" style="4" customWidth="1"/>
    <col min="11538" max="11780" width="9.1796875" style="4"/>
    <col min="11781" max="11793" width="10.7265625" style="4" customWidth="1"/>
    <col min="11794" max="12036" width="9.1796875" style="4"/>
    <col min="12037" max="12049" width="10.7265625" style="4" customWidth="1"/>
    <col min="12050" max="12292" width="9.1796875" style="4"/>
    <col min="12293" max="12305" width="10.7265625" style="4" customWidth="1"/>
    <col min="12306" max="12548" width="9.1796875" style="4"/>
    <col min="12549" max="12561" width="10.7265625" style="4" customWidth="1"/>
    <col min="12562" max="12804" width="9.1796875" style="4"/>
    <col min="12805" max="12817" width="10.7265625" style="4" customWidth="1"/>
    <col min="12818" max="13060" width="9.1796875" style="4"/>
    <col min="13061" max="13073" width="10.7265625" style="4" customWidth="1"/>
    <col min="13074" max="13316" width="9.1796875" style="4"/>
    <col min="13317" max="13329" width="10.7265625" style="4" customWidth="1"/>
    <col min="13330" max="13572" width="9.1796875" style="4"/>
    <col min="13573" max="13585" width="10.7265625" style="4" customWidth="1"/>
    <col min="13586" max="13828" width="9.1796875" style="4"/>
    <col min="13829" max="13841" width="10.7265625" style="4" customWidth="1"/>
    <col min="13842" max="14084" width="9.1796875" style="4"/>
    <col min="14085" max="14097" width="10.7265625" style="4" customWidth="1"/>
    <col min="14098" max="14340" width="9.1796875" style="4"/>
    <col min="14341" max="14353" width="10.7265625" style="4" customWidth="1"/>
    <col min="14354" max="14596" width="9.1796875" style="4"/>
    <col min="14597" max="14609" width="10.7265625" style="4" customWidth="1"/>
    <col min="14610" max="14852" width="9.1796875" style="4"/>
    <col min="14853" max="14865" width="10.7265625" style="4" customWidth="1"/>
    <col min="14866" max="15108" width="9.1796875" style="4"/>
    <col min="15109" max="15121" width="10.7265625" style="4" customWidth="1"/>
    <col min="15122" max="15364" width="9.1796875" style="4"/>
    <col min="15365" max="15377" width="10.7265625" style="4" customWidth="1"/>
    <col min="15378" max="15620" width="9.1796875" style="4"/>
    <col min="15621" max="15633" width="10.7265625" style="4" customWidth="1"/>
    <col min="15634" max="15876" width="9.1796875" style="4"/>
    <col min="15877" max="15889" width="10.7265625" style="4" customWidth="1"/>
    <col min="15890" max="16132" width="9.1796875" style="4"/>
    <col min="16133" max="16145" width="10.7265625" style="4" customWidth="1"/>
    <col min="16146" max="16384" width="9.1796875" style="4"/>
  </cols>
  <sheetData>
    <row r="1" spans="1:23" ht="18">
      <c r="A1" s="435" t="s">
        <v>278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</row>
    <row r="2" spans="1:23" ht="6" customHeight="1">
      <c r="A2" s="156"/>
      <c r="B2" s="433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434"/>
      <c r="O2" s="434"/>
      <c r="P2" s="434"/>
      <c r="Q2" s="434"/>
      <c r="R2" s="434"/>
      <c r="S2" s="434"/>
    </row>
    <row r="3" spans="1:23" ht="16" customHeight="1">
      <c r="A3" s="185">
        <f>'3.1'!A4</f>
        <v>2026</v>
      </c>
      <c r="B3" s="441" t="s">
        <v>245</v>
      </c>
      <c r="C3" s="442"/>
      <c r="D3" s="442"/>
      <c r="E3" s="442"/>
      <c r="F3" s="442"/>
      <c r="G3" s="442"/>
      <c r="H3" s="442"/>
      <c r="I3" s="442"/>
      <c r="J3" s="443"/>
      <c r="K3" s="442" t="s">
        <v>205</v>
      </c>
      <c r="L3" s="442"/>
      <c r="M3" s="442"/>
      <c r="N3" s="442"/>
      <c r="O3" s="442"/>
      <c r="P3" s="442"/>
      <c r="Q3" s="442"/>
      <c r="R3" s="442"/>
      <c r="S3" s="442"/>
    </row>
    <row r="4" spans="1:23" ht="34.5" customHeight="1">
      <c r="A4" s="172"/>
      <c r="B4" s="430" t="s">
        <v>187</v>
      </c>
      <c r="C4" s="431"/>
      <c r="D4" s="431"/>
      <c r="E4" s="430" t="s">
        <v>188</v>
      </c>
      <c r="F4" s="431"/>
      <c r="G4" s="436"/>
      <c r="H4" s="437" t="s">
        <v>232</v>
      </c>
      <c r="I4" s="437" t="s">
        <v>184</v>
      </c>
      <c r="J4" s="439" t="s">
        <v>63</v>
      </c>
      <c r="K4" s="430" t="s">
        <v>187</v>
      </c>
      <c r="L4" s="431"/>
      <c r="M4" s="431"/>
      <c r="N4" s="430" t="s">
        <v>188</v>
      </c>
      <c r="O4" s="431"/>
      <c r="P4" s="436"/>
      <c r="Q4" s="437" t="s">
        <v>232</v>
      </c>
      <c r="R4" s="437" t="s">
        <v>184</v>
      </c>
      <c r="S4" s="437" t="s">
        <v>63</v>
      </c>
    </row>
    <row r="5" spans="1:23" ht="21">
      <c r="A5" s="173"/>
      <c r="B5" s="174" t="s">
        <v>20</v>
      </c>
      <c r="C5" s="175" t="s">
        <v>21</v>
      </c>
      <c r="D5" s="175" t="s">
        <v>186</v>
      </c>
      <c r="E5" s="174" t="s">
        <v>25</v>
      </c>
      <c r="F5" s="175" t="s">
        <v>26</v>
      </c>
      <c r="G5" s="176" t="s">
        <v>185</v>
      </c>
      <c r="H5" s="438"/>
      <c r="I5" s="438"/>
      <c r="J5" s="440"/>
      <c r="K5" s="175" t="s">
        <v>20</v>
      </c>
      <c r="L5" s="175" t="s">
        <v>21</v>
      </c>
      <c r="M5" s="175" t="s">
        <v>186</v>
      </c>
      <c r="N5" s="174" t="s">
        <v>25</v>
      </c>
      <c r="O5" s="175" t="s">
        <v>26</v>
      </c>
      <c r="P5" s="176" t="s">
        <v>185</v>
      </c>
      <c r="Q5" s="438"/>
      <c r="R5" s="438"/>
      <c r="S5" s="438"/>
    </row>
    <row r="6" spans="1:23" ht="12" customHeight="1">
      <c r="A6" s="157" t="s">
        <v>156</v>
      </c>
      <c r="B6" s="164">
        <v>436.35123214677395</v>
      </c>
      <c r="C6" s="158">
        <v>203.199323278186</v>
      </c>
      <c r="D6" s="159">
        <v>233.15190886858795</v>
      </c>
      <c r="E6" s="170">
        <v>990.88952500000016</v>
      </c>
      <c r="F6" s="159">
        <v>4.1741289999999998</v>
      </c>
      <c r="G6" s="166">
        <v>986.71539600000017</v>
      </c>
      <c r="H6" s="159">
        <v>9.4836999999999989</v>
      </c>
      <c r="I6" s="159">
        <v>-3.353141001592856</v>
      </c>
      <c r="J6" s="166">
        <v>1232.704145870181</v>
      </c>
      <c r="K6" s="158">
        <v>4792.4004592129995</v>
      </c>
      <c r="L6" s="158">
        <v>2225.6290130865</v>
      </c>
      <c r="M6" s="159">
        <v>2566.7714461264995</v>
      </c>
      <c r="N6" s="170">
        <v>10834.984714</v>
      </c>
      <c r="O6" s="159">
        <v>45.636197468999995</v>
      </c>
      <c r="P6" s="166">
        <v>10789.348516530999</v>
      </c>
      <c r="Q6" s="159">
        <v>102.87832500000003</v>
      </c>
      <c r="R6" s="159">
        <v>-38.603925117556003</v>
      </c>
      <c r="S6" s="159">
        <v>13497.602212775055</v>
      </c>
      <c r="T6" s="48"/>
      <c r="U6" s="57"/>
      <c r="V6" s="49"/>
      <c r="W6" s="49"/>
    </row>
    <row r="7" spans="1:23" ht="12" customHeight="1">
      <c r="A7" s="157" t="s">
        <v>157</v>
      </c>
      <c r="B7" s="164">
        <v>394.129496999087</v>
      </c>
      <c r="C7" s="159">
        <v>170.106619433123</v>
      </c>
      <c r="D7" s="159">
        <v>224.022877565964</v>
      </c>
      <c r="E7" s="170">
        <v>721.53760799999998</v>
      </c>
      <c r="F7" s="159">
        <v>31.317238999999997</v>
      </c>
      <c r="G7" s="166">
        <v>690.22036900000001</v>
      </c>
      <c r="H7" s="159">
        <v>9.0266470000000005</v>
      </c>
      <c r="I7" s="159">
        <v>-1.2734675754279596</v>
      </c>
      <c r="J7" s="166">
        <v>924.54336114139198</v>
      </c>
      <c r="K7" s="158">
        <v>4326.6949657570003</v>
      </c>
      <c r="L7" s="159">
        <v>1858.8174733532999</v>
      </c>
      <c r="M7" s="159">
        <v>2467.8774924037007</v>
      </c>
      <c r="N7" s="170">
        <v>7850.4238369999994</v>
      </c>
      <c r="O7" s="159">
        <v>343.42126089199996</v>
      </c>
      <c r="P7" s="166">
        <v>7507.0025761079996</v>
      </c>
      <c r="Q7" s="159">
        <v>97.596573000000006</v>
      </c>
      <c r="R7" s="159">
        <v>-16.540210158094762</v>
      </c>
      <c r="S7" s="159">
        <v>10089.016851669796</v>
      </c>
      <c r="T7" s="50"/>
      <c r="U7" s="57"/>
      <c r="V7" s="49"/>
      <c r="W7" s="49"/>
    </row>
    <row r="8" spans="1:23" ht="12" customHeight="1">
      <c r="A8" s="160" t="s">
        <v>158</v>
      </c>
      <c r="B8" s="165">
        <v>659.66248813109496</v>
      </c>
      <c r="C8" s="162">
        <v>75.543277111524006</v>
      </c>
      <c r="D8" s="162">
        <v>584.11921101957091</v>
      </c>
      <c r="E8" s="171">
        <v>121.383769</v>
      </c>
      <c r="F8" s="162">
        <v>0.98481300000000005</v>
      </c>
      <c r="G8" s="167">
        <v>120.398956</v>
      </c>
      <c r="H8" s="162">
        <v>9.5775760000000005</v>
      </c>
      <c r="I8" s="162">
        <v>-6.9226594824668721</v>
      </c>
      <c r="J8" s="167">
        <v>721.01840250203782</v>
      </c>
      <c r="K8" s="161">
        <v>7251.5375444780002</v>
      </c>
      <c r="L8" s="162">
        <v>829.95970655759993</v>
      </c>
      <c r="M8" s="162">
        <v>6421.5778379204003</v>
      </c>
      <c r="N8" s="171">
        <v>1320.2440019999999</v>
      </c>
      <c r="O8" s="162">
        <v>10.709632513000001</v>
      </c>
      <c r="P8" s="167">
        <v>1309.5343694869998</v>
      </c>
      <c r="Q8" s="162">
        <v>103.21134600000001</v>
      </c>
      <c r="R8" s="162">
        <v>-80.234103557642555</v>
      </c>
      <c r="S8" s="162">
        <v>7914.557656965042</v>
      </c>
      <c r="T8" s="51"/>
      <c r="U8" s="57"/>
      <c r="V8" s="49"/>
      <c r="W8" s="49"/>
    </row>
    <row r="9" spans="1:23" ht="12" customHeight="1">
      <c r="A9" s="157" t="s">
        <v>159</v>
      </c>
      <c r="B9" s="164">
        <v>689.62692251935403</v>
      </c>
      <c r="C9" s="159">
        <v>83.792747329123998</v>
      </c>
      <c r="D9" s="159">
        <v>605.83417519022998</v>
      </c>
      <c r="E9" s="170">
        <v>38.404665999999999</v>
      </c>
      <c r="F9" s="159">
        <v>108.58932999999999</v>
      </c>
      <c r="G9" s="166">
        <v>-70.184663999999998</v>
      </c>
      <c r="H9" s="159">
        <v>9.7845870000000001</v>
      </c>
      <c r="I9" s="159">
        <v>-6.6420178443489126</v>
      </c>
      <c r="J9" s="166">
        <v>552.07611603457894</v>
      </c>
      <c r="K9" s="158">
        <v>7590.5726524709989</v>
      </c>
      <c r="L9" s="159">
        <v>921.07965301140007</v>
      </c>
      <c r="M9" s="159">
        <v>6669.4929994595986</v>
      </c>
      <c r="N9" s="170">
        <v>416.52903800000001</v>
      </c>
      <c r="O9" s="159">
        <v>1194.7172238750002</v>
      </c>
      <c r="P9" s="166">
        <v>-778.18818587500016</v>
      </c>
      <c r="Q9" s="159">
        <v>105.82653600000002</v>
      </c>
      <c r="R9" s="159">
        <v>-71.487873447400517</v>
      </c>
      <c r="S9" s="159">
        <v>6068.6192230319994</v>
      </c>
      <c r="T9" s="50"/>
      <c r="U9" s="57"/>
      <c r="V9" s="49"/>
      <c r="W9" s="49"/>
    </row>
    <row r="10" spans="1:23" ht="12" customHeight="1">
      <c r="A10" s="157" t="s">
        <v>160</v>
      </c>
      <c r="B10" s="164">
        <v>759.20518269794297</v>
      </c>
      <c r="C10" s="159">
        <v>76.170671867962994</v>
      </c>
      <c r="D10" s="159">
        <v>683.03451082998004</v>
      </c>
      <c r="E10" s="170">
        <v>0</v>
      </c>
      <c r="F10" s="159">
        <v>335.04668500000002</v>
      </c>
      <c r="G10" s="166">
        <v>-335.04668500000002</v>
      </c>
      <c r="H10" s="159">
        <v>9.7201939999999993</v>
      </c>
      <c r="I10" s="159">
        <v>-5.5560459750550795</v>
      </c>
      <c r="J10" s="166">
        <v>363.26406580503499</v>
      </c>
      <c r="K10" s="158">
        <v>8334.3730679470009</v>
      </c>
      <c r="L10" s="159">
        <v>835.17442428669995</v>
      </c>
      <c r="M10" s="159">
        <v>7499.1986436603011</v>
      </c>
      <c r="N10" s="170">
        <v>0</v>
      </c>
      <c r="O10" s="159">
        <v>3682.6502325269994</v>
      </c>
      <c r="P10" s="166">
        <v>-3682.6502325269994</v>
      </c>
      <c r="Q10" s="159">
        <v>105.13477200000001</v>
      </c>
      <c r="R10" s="159">
        <v>-70.726986417691691</v>
      </c>
      <c r="S10" s="159">
        <v>3992.4101695509926</v>
      </c>
      <c r="T10" s="50"/>
      <c r="U10" s="57"/>
      <c r="V10" s="49"/>
      <c r="W10" s="49"/>
    </row>
    <row r="11" spans="1:23" ht="12" customHeight="1">
      <c r="A11" s="160" t="s">
        <v>161</v>
      </c>
      <c r="B11" s="165">
        <v>744.82184624208196</v>
      </c>
      <c r="C11" s="162">
        <v>21.945972780544</v>
      </c>
      <c r="D11" s="162">
        <v>722.87587346153794</v>
      </c>
      <c r="E11" s="171">
        <v>0.38725199999999999</v>
      </c>
      <c r="F11" s="162">
        <v>423.23572200000007</v>
      </c>
      <c r="G11" s="167">
        <v>-422.84847000000008</v>
      </c>
      <c r="H11" s="162">
        <v>9.1795169999999988</v>
      </c>
      <c r="I11" s="162">
        <v>-3.581130688405072</v>
      </c>
      <c r="J11" s="167">
        <v>312.78805114994299</v>
      </c>
      <c r="K11" s="161">
        <v>8232.746034572001</v>
      </c>
      <c r="L11" s="162">
        <v>242.0087337102</v>
      </c>
      <c r="M11" s="162">
        <v>7990.7373008618006</v>
      </c>
      <c r="N11" s="171">
        <v>4.2439369999999998</v>
      </c>
      <c r="O11" s="162">
        <v>4677.7544168420009</v>
      </c>
      <c r="P11" s="167">
        <v>-4673.5104798420007</v>
      </c>
      <c r="Q11" s="162">
        <v>99.076890999999975</v>
      </c>
      <c r="R11" s="162">
        <v>-36.736839806205595</v>
      </c>
      <c r="S11" s="162">
        <v>3453.0405518260059</v>
      </c>
      <c r="T11" s="50"/>
      <c r="U11" s="57"/>
      <c r="V11" s="49"/>
      <c r="W11" s="49"/>
    </row>
    <row r="12" spans="1:23" ht="12" customHeight="1">
      <c r="A12" s="157" t="s">
        <v>162</v>
      </c>
      <c r="B12" s="164"/>
      <c r="C12" s="159"/>
      <c r="D12" s="159"/>
      <c r="E12" s="170"/>
      <c r="F12" s="159"/>
      <c r="G12" s="166"/>
      <c r="H12" s="159"/>
      <c r="I12" s="159"/>
      <c r="J12" s="166"/>
      <c r="K12" s="158"/>
      <c r="L12" s="159"/>
      <c r="M12" s="159"/>
      <c r="N12" s="170"/>
      <c r="O12" s="159"/>
      <c r="P12" s="166"/>
      <c r="Q12" s="159"/>
      <c r="R12" s="159"/>
      <c r="S12" s="159"/>
      <c r="T12" s="50"/>
      <c r="U12" s="57"/>
      <c r="V12" s="49"/>
      <c r="W12" s="49"/>
    </row>
    <row r="13" spans="1:23" ht="12" customHeight="1">
      <c r="A13" s="157" t="s">
        <v>163</v>
      </c>
      <c r="B13" s="164"/>
      <c r="C13" s="159"/>
      <c r="D13" s="159"/>
      <c r="E13" s="170"/>
      <c r="F13" s="159"/>
      <c r="G13" s="166"/>
      <c r="H13" s="159"/>
      <c r="I13" s="159"/>
      <c r="J13" s="166"/>
      <c r="K13" s="158"/>
      <c r="L13" s="159"/>
      <c r="M13" s="159"/>
      <c r="N13" s="170"/>
      <c r="O13" s="159"/>
      <c r="P13" s="166"/>
      <c r="Q13" s="159"/>
      <c r="R13" s="159"/>
      <c r="S13" s="159"/>
      <c r="T13" s="50"/>
      <c r="U13" s="57"/>
      <c r="V13" s="49"/>
      <c r="W13" s="49"/>
    </row>
    <row r="14" spans="1:23" ht="12" customHeight="1">
      <c r="A14" s="160" t="s">
        <v>164</v>
      </c>
      <c r="B14" s="165"/>
      <c r="C14" s="162"/>
      <c r="D14" s="162"/>
      <c r="E14" s="171"/>
      <c r="F14" s="162"/>
      <c r="G14" s="167"/>
      <c r="H14" s="162"/>
      <c r="I14" s="162"/>
      <c r="J14" s="167"/>
      <c r="K14" s="161"/>
      <c r="L14" s="162"/>
      <c r="M14" s="162"/>
      <c r="N14" s="171"/>
      <c r="O14" s="162"/>
      <c r="P14" s="167"/>
      <c r="Q14" s="162"/>
      <c r="R14" s="162"/>
      <c r="S14" s="162"/>
      <c r="T14" s="50"/>
      <c r="U14" s="57"/>
      <c r="V14" s="49"/>
      <c r="W14" s="49"/>
    </row>
    <row r="15" spans="1:23" ht="12" customHeight="1">
      <c r="A15" s="157" t="s">
        <v>165</v>
      </c>
      <c r="B15" s="164"/>
      <c r="C15" s="159"/>
      <c r="D15" s="159"/>
      <c r="E15" s="170"/>
      <c r="F15" s="159"/>
      <c r="G15" s="166"/>
      <c r="H15" s="159"/>
      <c r="I15" s="159"/>
      <c r="J15" s="166"/>
      <c r="K15" s="158"/>
      <c r="L15" s="159"/>
      <c r="M15" s="159"/>
      <c r="N15" s="170"/>
      <c r="O15" s="159"/>
      <c r="P15" s="166"/>
      <c r="Q15" s="159"/>
      <c r="R15" s="159"/>
      <c r="S15" s="159"/>
      <c r="T15" s="50"/>
      <c r="U15" s="49"/>
      <c r="V15" s="49"/>
      <c r="W15" s="49"/>
    </row>
    <row r="16" spans="1:23" ht="12" customHeight="1">
      <c r="A16" s="157" t="s">
        <v>166</v>
      </c>
      <c r="B16" s="164"/>
      <c r="C16" s="159"/>
      <c r="D16" s="159"/>
      <c r="E16" s="170"/>
      <c r="F16" s="159"/>
      <c r="G16" s="166"/>
      <c r="H16" s="159"/>
      <c r="I16" s="159"/>
      <c r="J16" s="166"/>
      <c r="K16" s="158"/>
      <c r="L16" s="159"/>
      <c r="M16" s="159"/>
      <c r="N16" s="170"/>
      <c r="O16" s="159"/>
      <c r="P16" s="166"/>
      <c r="Q16" s="159"/>
      <c r="R16" s="159"/>
      <c r="S16" s="159"/>
      <c r="T16" s="50"/>
      <c r="U16" s="49"/>
      <c r="V16" s="49"/>
      <c r="W16" s="49"/>
    </row>
    <row r="17" spans="1:23" ht="12" customHeight="1">
      <c r="A17" s="160" t="s">
        <v>167</v>
      </c>
      <c r="B17" s="165"/>
      <c r="C17" s="162"/>
      <c r="D17" s="162"/>
      <c r="E17" s="171"/>
      <c r="F17" s="162"/>
      <c r="G17" s="167"/>
      <c r="H17" s="162"/>
      <c r="I17" s="162"/>
      <c r="J17" s="167"/>
      <c r="K17" s="161"/>
      <c r="L17" s="162"/>
      <c r="M17" s="162"/>
      <c r="N17" s="171"/>
      <c r="O17" s="162"/>
      <c r="P17" s="167"/>
      <c r="Q17" s="162"/>
      <c r="R17" s="162"/>
      <c r="S17" s="162"/>
      <c r="T17" s="50"/>
      <c r="U17" s="49"/>
      <c r="V17" s="49"/>
      <c r="W17" s="49"/>
    </row>
    <row r="18" spans="1:23" ht="12" customHeight="1">
      <c r="A18" s="157" t="s">
        <v>47</v>
      </c>
      <c r="B18" s="164">
        <f>SUM(B6:B8)</f>
        <v>1490.143217276956</v>
      </c>
      <c r="C18" s="158">
        <f>SUM(C6:C8)</f>
        <v>448.84921982283299</v>
      </c>
      <c r="D18" s="158">
        <f>SUM(D6:D8)</f>
        <v>1041.2939974541227</v>
      </c>
      <c r="E18" s="164">
        <f t="shared" ref="E18:J18" si="0">SUM(E6:E8)</f>
        <v>1833.8109020000002</v>
      </c>
      <c r="F18" s="158">
        <f t="shared" si="0"/>
        <v>36.476180999999997</v>
      </c>
      <c r="G18" s="168">
        <f>SUM(G6:G8)</f>
        <v>1797.3347210000002</v>
      </c>
      <c r="H18" s="158">
        <f t="shared" si="0"/>
        <v>28.087923</v>
      </c>
      <c r="I18" s="158">
        <f t="shared" si="0"/>
        <v>-11.549268059487687</v>
      </c>
      <c r="J18" s="168">
        <f t="shared" si="0"/>
        <v>2878.2659095136105</v>
      </c>
      <c r="K18" s="158">
        <f>SUM(K6:K8)</f>
        <v>16370.632969448001</v>
      </c>
      <c r="L18" s="158">
        <f>SUM(L6:L8)</f>
        <v>4914.4061929973996</v>
      </c>
      <c r="M18" s="158">
        <f t="shared" ref="M18:S18" si="1">SUM(M6:M8)</f>
        <v>11456.2267764506</v>
      </c>
      <c r="N18" s="164">
        <f t="shared" si="1"/>
        <v>20005.652553</v>
      </c>
      <c r="O18" s="158">
        <f t="shared" si="1"/>
        <v>399.7670908739999</v>
      </c>
      <c r="P18" s="168">
        <f t="shared" si="1"/>
        <v>19605.885462126</v>
      </c>
      <c r="Q18" s="158">
        <f t="shared" si="1"/>
        <v>303.68624400000004</v>
      </c>
      <c r="R18" s="158">
        <f>SUM(R6:R8)</f>
        <v>-135.37823883329332</v>
      </c>
      <c r="S18" s="158">
        <f t="shared" si="1"/>
        <v>31501.176721409895</v>
      </c>
    </row>
    <row r="19" spans="1:23" ht="12" customHeight="1">
      <c r="A19" s="157" t="s">
        <v>55</v>
      </c>
      <c r="B19" s="164">
        <f>SUM(B9:B11)</f>
        <v>2193.6539514593787</v>
      </c>
      <c r="C19" s="158">
        <f>SUM(C9:C11)</f>
        <v>181.90939197763097</v>
      </c>
      <c r="D19" s="158">
        <f t="shared" ref="D19:J19" si="2">SUM(D9:D11)</f>
        <v>2011.7445594817482</v>
      </c>
      <c r="E19" s="164">
        <f t="shared" si="2"/>
        <v>38.791917999999995</v>
      </c>
      <c r="F19" s="158">
        <f t="shared" si="2"/>
        <v>866.87173700000017</v>
      </c>
      <c r="G19" s="168">
        <f t="shared" si="2"/>
        <v>-828.07981900000004</v>
      </c>
      <c r="H19" s="158">
        <f t="shared" si="2"/>
        <v>28.684297999999998</v>
      </c>
      <c r="I19" s="158">
        <f t="shared" si="2"/>
        <v>-15.779194507809063</v>
      </c>
      <c r="J19" s="168">
        <f t="shared" si="2"/>
        <v>1228.1282329895569</v>
      </c>
      <c r="K19" s="158">
        <f>SUM(K9:K11)</f>
        <v>24157.691754990003</v>
      </c>
      <c r="L19" s="158">
        <f t="shared" ref="L19:S19" si="3">SUM(L9:L11)</f>
        <v>1998.2628110083001</v>
      </c>
      <c r="M19" s="158">
        <f t="shared" si="3"/>
        <v>22159.4289439817</v>
      </c>
      <c r="N19" s="164">
        <f t="shared" si="3"/>
        <v>420.77297500000003</v>
      </c>
      <c r="O19" s="158">
        <f>SUM(O9:O11)</f>
        <v>9555.1218732439993</v>
      </c>
      <c r="P19" s="168">
        <f t="shared" si="3"/>
        <v>-9134.3488982439994</v>
      </c>
      <c r="Q19" s="158">
        <f t="shared" si="3"/>
        <v>310.03819900000002</v>
      </c>
      <c r="R19" s="158">
        <f t="shared" si="3"/>
        <v>-178.95169967129777</v>
      </c>
      <c r="S19" s="158">
        <f t="shared" si="3"/>
        <v>13514.069944408999</v>
      </c>
    </row>
    <row r="20" spans="1:23" ht="12" customHeight="1">
      <c r="A20" s="157" t="s">
        <v>62</v>
      </c>
      <c r="B20" s="357">
        <f>SUM(B12:B14)</f>
        <v>0</v>
      </c>
      <c r="C20" s="358">
        <f>SUM(C12:C14)</f>
        <v>0</v>
      </c>
      <c r="D20" s="358">
        <f t="shared" ref="D20:J20" si="4">SUM(D12:D14)</f>
        <v>0</v>
      </c>
      <c r="E20" s="357">
        <f t="shared" si="4"/>
        <v>0</v>
      </c>
      <c r="F20" s="358">
        <f t="shared" si="4"/>
        <v>0</v>
      </c>
      <c r="G20" s="359">
        <f t="shared" si="4"/>
        <v>0</v>
      </c>
      <c r="H20" s="358">
        <f t="shared" si="4"/>
        <v>0</v>
      </c>
      <c r="I20" s="358">
        <f>SUM(I12:I14)</f>
        <v>0</v>
      </c>
      <c r="J20" s="359">
        <f t="shared" si="4"/>
        <v>0</v>
      </c>
      <c r="K20" s="358">
        <f>SUM(K12:K14)</f>
        <v>0</v>
      </c>
      <c r="L20" s="358">
        <f t="shared" ref="L20:S20" si="5">SUM(L12:L14)</f>
        <v>0</v>
      </c>
      <c r="M20" s="358">
        <f t="shared" si="5"/>
        <v>0</v>
      </c>
      <c r="N20" s="357">
        <f t="shared" si="5"/>
        <v>0</v>
      </c>
      <c r="O20" s="358">
        <f t="shared" si="5"/>
        <v>0</v>
      </c>
      <c r="P20" s="359">
        <f t="shared" si="5"/>
        <v>0</v>
      </c>
      <c r="Q20" s="358">
        <f t="shared" si="5"/>
        <v>0</v>
      </c>
      <c r="R20" s="358">
        <f t="shared" si="5"/>
        <v>0</v>
      </c>
      <c r="S20" s="358">
        <f t="shared" si="5"/>
        <v>0</v>
      </c>
    </row>
    <row r="21" spans="1:23" ht="12" customHeight="1">
      <c r="A21" s="160" t="s">
        <v>56</v>
      </c>
      <c r="B21" s="360">
        <f>SUM(B15:B17)</f>
        <v>0</v>
      </c>
      <c r="C21" s="361">
        <f>SUM(C15:C17)</f>
        <v>0</v>
      </c>
      <c r="D21" s="361">
        <f t="shared" ref="D21:J21" si="6">SUM(D15:D17)</f>
        <v>0</v>
      </c>
      <c r="E21" s="360">
        <f t="shared" si="6"/>
        <v>0</v>
      </c>
      <c r="F21" s="361">
        <f t="shared" si="6"/>
        <v>0</v>
      </c>
      <c r="G21" s="362">
        <f t="shared" si="6"/>
        <v>0</v>
      </c>
      <c r="H21" s="361">
        <f t="shared" si="6"/>
        <v>0</v>
      </c>
      <c r="I21" s="361">
        <f t="shared" si="6"/>
        <v>0</v>
      </c>
      <c r="J21" s="362">
        <f t="shared" si="6"/>
        <v>0</v>
      </c>
      <c r="K21" s="361">
        <f>SUM(K15:K17)</f>
        <v>0</v>
      </c>
      <c r="L21" s="361">
        <f t="shared" ref="L21:R21" si="7">SUM(L15:L17)</f>
        <v>0</v>
      </c>
      <c r="M21" s="361">
        <f t="shared" si="7"/>
        <v>0</v>
      </c>
      <c r="N21" s="360">
        <f t="shared" si="7"/>
        <v>0</v>
      </c>
      <c r="O21" s="361">
        <f t="shared" si="7"/>
        <v>0</v>
      </c>
      <c r="P21" s="362">
        <f t="shared" si="7"/>
        <v>0</v>
      </c>
      <c r="Q21" s="361">
        <f t="shared" si="7"/>
        <v>0</v>
      </c>
      <c r="R21" s="361">
        <f t="shared" si="7"/>
        <v>0</v>
      </c>
      <c r="S21" s="361">
        <f>SUM(S15:S17)</f>
        <v>0</v>
      </c>
    </row>
    <row r="22" spans="1:23" ht="12" customHeight="1">
      <c r="A22" s="157" t="s">
        <v>57</v>
      </c>
      <c r="B22" s="164">
        <f>SUM(B6:B11)</f>
        <v>3683.7971687363352</v>
      </c>
      <c r="C22" s="158">
        <f>SUM(C6:C11)</f>
        <v>630.758611800464</v>
      </c>
      <c r="D22" s="158">
        <f t="shared" ref="D22:J22" si="8">SUM(D6:D11)</f>
        <v>3053.0385569358709</v>
      </c>
      <c r="E22" s="164">
        <f t="shared" si="8"/>
        <v>1872.6028200000001</v>
      </c>
      <c r="F22" s="158">
        <f t="shared" si="8"/>
        <v>903.34791800000016</v>
      </c>
      <c r="G22" s="168">
        <f t="shared" si="8"/>
        <v>969.25490200000013</v>
      </c>
      <c r="H22" s="158">
        <f t="shared" si="8"/>
        <v>56.772220999999995</v>
      </c>
      <c r="I22" s="158">
        <f t="shared" si="8"/>
        <v>-27.32846256729675</v>
      </c>
      <c r="J22" s="168">
        <f t="shared" si="8"/>
        <v>4106.394142503168</v>
      </c>
      <c r="K22" s="158">
        <f>SUM(K6:K11)</f>
        <v>40528.324724438004</v>
      </c>
      <c r="L22" s="158">
        <f t="shared" ref="L22:S22" si="9">SUM(L6:L11)</f>
        <v>6912.6690040057001</v>
      </c>
      <c r="M22" s="158">
        <f t="shared" si="9"/>
        <v>33615.655720432296</v>
      </c>
      <c r="N22" s="164">
        <f t="shared" si="9"/>
        <v>20426.425528</v>
      </c>
      <c r="O22" s="158">
        <f t="shared" si="9"/>
        <v>9954.8889641179994</v>
      </c>
      <c r="P22" s="168">
        <f t="shared" si="9"/>
        <v>10471.536563882</v>
      </c>
      <c r="Q22" s="158">
        <f t="shared" si="9"/>
        <v>613.72444300000006</v>
      </c>
      <c r="R22" s="158">
        <f t="shared" si="9"/>
        <v>-314.3299385045911</v>
      </c>
      <c r="S22" s="158">
        <f t="shared" si="9"/>
        <v>45015.246665818893</v>
      </c>
    </row>
    <row r="23" spans="1:23" ht="12" customHeight="1">
      <c r="A23" s="160" t="s">
        <v>58</v>
      </c>
      <c r="B23" s="360">
        <f>SUM(B12:B17)</f>
        <v>0</v>
      </c>
      <c r="C23" s="361">
        <f>SUM(C12:C17)</f>
        <v>0</v>
      </c>
      <c r="D23" s="361">
        <f t="shared" ref="D23:J23" si="10">SUM(D12:D17)</f>
        <v>0</v>
      </c>
      <c r="E23" s="360">
        <f t="shared" si="10"/>
        <v>0</v>
      </c>
      <c r="F23" s="361">
        <f t="shared" si="10"/>
        <v>0</v>
      </c>
      <c r="G23" s="362">
        <f t="shared" si="10"/>
        <v>0</v>
      </c>
      <c r="H23" s="361">
        <f t="shared" si="10"/>
        <v>0</v>
      </c>
      <c r="I23" s="361">
        <f t="shared" si="10"/>
        <v>0</v>
      </c>
      <c r="J23" s="362">
        <f t="shared" si="10"/>
        <v>0</v>
      </c>
      <c r="K23" s="361">
        <f>SUM(K12:K17)</f>
        <v>0</v>
      </c>
      <c r="L23" s="361">
        <f t="shared" ref="L23:S23" si="11">SUM(L12:L17)</f>
        <v>0</v>
      </c>
      <c r="M23" s="361">
        <f t="shared" si="11"/>
        <v>0</v>
      </c>
      <c r="N23" s="360">
        <f t="shared" si="11"/>
        <v>0</v>
      </c>
      <c r="O23" s="361">
        <f t="shared" si="11"/>
        <v>0</v>
      </c>
      <c r="P23" s="362">
        <f t="shared" si="11"/>
        <v>0</v>
      </c>
      <c r="Q23" s="361">
        <f t="shared" si="11"/>
        <v>0</v>
      </c>
      <c r="R23" s="361">
        <f t="shared" si="11"/>
        <v>0</v>
      </c>
      <c r="S23" s="361">
        <f t="shared" si="11"/>
        <v>0</v>
      </c>
    </row>
    <row r="24" spans="1:23" ht="12" customHeight="1">
      <c r="A24" s="163" t="s">
        <v>168</v>
      </c>
      <c r="B24" s="363">
        <f>SUM(B6:B17)</f>
        <v>3683.7971687363352</v>
      </c>
      <c r="C24" s="364">
        <f>SUM(C6:C17)</f>
        <v>630.758611800464</v>
      </c>
      <c r="D24" s="364">
        <f t="shared" ref="D24:J24" si="12">SUM(D6:D17)</f>
        <v>3053.0385569358709</v>
      </c>
      <c r="E24" s="363">
        <f t="shared" si="12"/>
        <v>1872.6028200000001</v>
      </c>
      <c r="F24" s="364">
        <f t="shared" si="12"/>
        <v>903.34791800000016</v>
      </c>
      <c r="G24" s="365">
        <f t="shared" si="12"/>
        <v>969.25490200000013</v>
      </c>
      <c r="H24" s="364">
        <f t="shared" si="12"/>
        <v>56.772220999999995</v>
      </c>
      <c r="I24" s="364">
        <f t="shared" si="12"/>
        <v>-27.32846256729675</v>
      </c>
      <c r="J24" s="365">
        <f t="shared" si="12"/>
        <v>4106.394142503168</v>
      </c>
      <c r="K24" s="364">
        <f>SUM(K6:K17)</f>
        <v>40528.324724438004</v>
      </c>
      <c r="L24" s="364">
        <f t="shared" ref="L24:S24" si="13">SUM(L6:L17)</f>
        <v>6912.6690040057001</v>
      </c>
      <c r="M24" s="364">
        <f t="shared" si="13"/>
        <v>33615.655720432296</v>
      </c>
      <c r="N24" s="363">
        <f t="shared" si="13"/>
        <v>20426.425528</v>
      </c>
      <c r="O24" s="364">
        <f t="shared" si="13"/>
        <v>9954.8889641179994</v>
      </c>
      <c r="P24" s="365">
        <f t="shared" si="13"/>
        <v>10471.536563882</v>
      </c>
      <c r="Q24" s="364">
        <f t="shared" si="13"/>
        <v>613.72444300000006</v>
      </c>
      <c r="R24" s="364">
        <f t="shared" si="13"/>
        <v>-314.3299385045911</v>
      </c>
      <c r="S24" s="364">
        <f t="shared" si="13"/>
        <v>45015.246665818893</v>
      </c>
    </row>
    <row r="25" spans="1:23" ht="8.15" customHeight="1"/>
    <row r="26" spans="1:23" ht="13.5" customHeight="1">
      <c r="A26" s="432" t="s">
        <v>233</v>
      </c>
      <c r="B26" s="432"/>
      <c r="C26" s="432"/>
      <c r="D26" s="432"/>
      <c r="E26" s="432"/>
      <c r="F26" s="432"/>
      <c r="G26" s="432"/>
      <c r="H26" s="432"/>
      <c r="I26" s="432"/>
      <c r="J26" s="52"/>
      <c r="K26" s="432" t="s">
        <v>234</v>
      </c>
      <c r="L26" s="432"/>
      <c r="M26" s="432"/>
      <c r="N26" s="432"/>
      <c r="O26" s="432"/>
      <c r="P26" s="432"/>
      <c r="Q26" s="432"/>
      <c r="R26" s="432"/>
      <c r="S26" s="432"/>
      <c r="V26" s="347"/>
      <c r="W26" s="347"/>
    </row>
    <row r="27" spans="1:23" ht="8.15" customHeight="1">
      <c r="D27" s="53"/>
      <c r="E27" s="54" t="s">
        <v>192</v>
      </c>
      <c r="F27" s="54" t="s">
        <v>193</v>
      </c>
      <c r="G27" s="55"/>
      <c r="H27" s="55"/>
      <c r="L27" s="55"/>
      <c r="M27" s="54"/>
      <c r="N27" s="54" t="s">
        <v>194</v>
      </c>
      <c r="O27" s="53" t="s">
        <v>195</v>
      </c>
    </row>
    <row r="28" spans="1:23" ht="8.15" customHeight="1">
      <c r="D28" s="53" t="str">
        <f>A6</f>
        <v>Leden</v>
      </c>
      <c r="E28" s="54">
        <f>B6</f>
        <v>436.35123214677395</v>
      </c>
      <c r="F28" s="54">
        <f>C6*-1</f>
        <v>-203.199323278186</v>
      </c>
      <c r="G28" s="55"/>
      <c r="L28" s="55"/>
      <c r="M28" s="54" t="str">
        <f>A6</f>
        <v>Leden</v>
      </c>
      <c r="N28" s="54">
        <f>E6</f>
        <v>990.88952500000016</v>
      </c>
      <c r="O28" s="54">
        <f>F6*-1</f>
        <v>-4.1741289999999998</v>
      </c>
    </row>
    <row r="29" spans="1:23" ht="8.15" customHeight="1">
      <c r="D29" s="53" t="str">
        <f t="shared" ref="D29:D39" si="14">A7</f>
        <v>Únor</v>
      </c>
      <c r="E29" s="54">
        <f t="shared" ref="E29:E39" si="15">B7</f>
        <v>394.129496999087</v>
      </c>
      <c r="F29" s="54">
        <f t="shared" ref="F29:F39" si="16">C7*-1</f>
        <v>-170.106619433123</v>
      </c>
      <c r="G29" s="55"/>
      <c r="L29" s="55"/>
      <c r="M29" s="54" t="str">
        <f t="shared" ref="M29:M39" si="17">A7</f>
        <v>Únor</v>
      </c>
      <c r="N29" s="54">
        <f t="shared" ref="N29:N39" si="18">E7</f>
        <v>721.53760799999998</v>
      </c>
      <c r="O29" s="54">
        <f t="shared" ref="O29:O39" si="19">F7*-1</f>
        <v>-31.317238999999997</v>
      </c>
    </row>
    <row r="30" spans="1:23" ht="8.15" customHeight="1">
      <c r="D30" s="53" t="str">
        <f t="shared" si="14"/>
        <v>Březen</v>
      </c>
      <c r="E30" s="54">
        <f t="shared" si="15"/>
        <v>659.66248813109496</v>
      </c>
      <c r="F30" s="54">
        <f t="shared" si="16"/>
        <v>-75.543277111524006</v>
      </c>
      <c r="G30" s="55"/>
      <c r="L30" s="55"/>
      <c r="M30" s="54" t="str">
        <f t="shared" si="17"/>
        <v>Březen</v>
      </c>
      <c r="N30" s="54">
        <f t="shared" si="18"/>
        <v>121.383769</v>
      </c>
      <c r="O30" s="54">
        <f t="shared" si="19"/>
        <v>-0.98481300000000005</v>
      </c>
    </row>
    <row r="31" spans="1:23" ht="8.15" customHeight="1">
      <c r="D31" s="53" t="str">
        <f t="shared" si="14"/>
        <v>Duben</v>
      </c>
      <c r="E31" s="54">
        <f t="shared" si="15"/>
        <v>689.62692251935403</v>
      </c>
      <c r="F31" s="54">
        <f t="shared" si="16"/>
        <v>-83.792747329123998</v>
      </c>
      <c r="G31" s="55"/>
      <c r="L31" s="55"/>
      <c r="M31" s="54" t="str">
        <f t="shared" si="17"/>
        <v>Duben</v>
      </c>
      <c r="N31" s="54">
        <f t="shared" si="18"/>
        <v>38.404665999999999</v>
      </c>
      <c r="O31" s="54">
        <f t="shared" si="19"/>
        <v>-108.58932999999999</v>
      </c>
    </row>
    <row r="32" spans="1:23" ht="8.15" customHeight="1">
      <c r="D32" s="53" t="str">
        <f t="shared" si="14"/>
        <v>Květen</v>
      </c>
      <c r="E32" s="54">
        <f t="shared" si="15"/>
        <v>759.20518269794297</v>
      </c>
      <c r="F32" s="54">
        <f t="shared" si="16"/>
        <v>-76.170671867962994</v>
      </c>
      <c r="G32" s="55"/>
      <c r="L32" s="55"/>
      <c r="M32" s="54" t="str">
        <f t="shared" si="17"/>
        <v>Květen</v>
      </c>
      <c r="N32" s="54">
        <f t="shared" si="18"/>
        <v>0</v>
      </c>
      <c r="O32" s="54">
        <f t="shared" si="19"/>
        <v>-335.04668500000002</v>
      </c>
    </row>
    <row r="33" spans="4:15" ht="8.15" customHeight="1">
      <c r="D33" s="53" t="str">
        <f t="shared" si="14"/>
        <v>Červen</v>
      </c>
      <c r="E33" s="54">
        <f t="shared" si="15"/>
        <v>744.82184624208196</v>
      </c>
      <c r="F33" s="54">
        <f t="shared" si="16"/>
        <v>-21.945972780544</v>
      </c>
      <c r="G33" s="55"/>
      <c r="L33" s="55"/>
      <c r="M33" s="54" t="str">
        <f t="shared" si="17"/>
        <v>Červen</v>
      </c>
      <c r="N33" s="54">
        <f t="shared" si="18"/>
        <v>0.38725199999999999</v>
      </c>
      <c r="O33" s="54">
        <f t="shared" si="19"/>
        <v>-423.23572200000007</v>
      </c>
    </row>
    <row r="34" spans="4:15" ht="8.15" customHeight="1">
      <c r="D34" s="53" t="str">
        <f t="shared" si="14"/>
        <v>Červenec</v>
      </c>
      <c r="E34" s="54">
        <f t="shared" si="15"/>
        <v>0</v>
      </c>
      <c r="F34" s="54">
        <f t="shared" si="16"/>
        <v>0</v>
      </c>
      <c r="G34" s="55"/>
      <c r="L34" s="55"/>
      <c r="M34" s="54" t="str">
        <f t="shared" si="17"/>
        <v>Červenec</v>
      </c>
      <c r="N34" s="54">
        <f t="shared" si="18"/>
        <v>0</v>
      </c>
      <c r="O34" s="54">
        <f t="shared" si="19"/>
        <v>0</v>
      </c>
    </row>
    <row r="35" spans="4:15" ht="8.15" customHeight="1">
      <c r="D35" s="53" t="str">
        <f t="shared" si="14"/>
        <v>Srpen</v>
      </c>
      <c r="E35" s="54">
        <f t="shared" si="15"/>
        <v>0</v>
      </c>
      <c r="F35" s="54">
        <f t="shared" si="16"/>
        <v>0</v>
      </c>
      <c r="G35" s="55"/>
      <c r="L35" s="55"/>
      <c r="M35" s="54" t="str">
        <f t="shared" si="17"/>
        <v>Srpen</v>
      </c>
      <c r="N35" s="54">
        <f t="shared" si="18"/>
        <v>0</v>
      </c>
      <c r="O35" s="54">
        <f t="shared" si="19"/>
        <v>0</v>
      </c>
    </row>
    <row r="36" spans="4:15" ht="8.15" customHeight="1">
      <c r="D36" s="53" t="str">
        <f t="shared" si="14"/>
        <v>Září</v>
      </c>
      <c r="E36" s="54">
        <f t="shared" si="15"/>
        <v>0</v>
      </c>
      <c r="F36" s="54">
        <f t="shared" si="16"/>
        <v>0</v>
      </c>
      <c r="G36" s="55"/>
      <c r="L36" s="55"/>
      <c r="M36" s="54" t="str">
        <f t="shared" si="17"/>
        <v>Září</v>
      </c>
      <c r="N36" s="54">
        <f t="shared" si="18"/>
        <v>0</v>
      </c>
      <c r="O36" s="54">
        <f t="shared" si="19"/>
        <v>0</v>
      </c>
    </row>
    <row r="37" spans="4:15" ht="8.15" customHeight="1">
      <c r="D37" s="53" t="str">
        <f t="shared" si="14"/>
        <v>Říjen</v>
      </c>
      <c r="E37" s="54">
        <f t="shared" si="15"/>
        <v>0</v>
      </c>
      <c r="F37" s="54">
        <f t="shared" si="16"/>
        <v>0</v>
      </c>
      <c r="G37" s="55"/>
      <c r="L37" s="55"/>
      <c r="M37" s="54" t="str">
        <f t="shared" si="17"/>
        <v>Říjen</v>
      </c>
      <c r="N37" s="54">
        <f t="shared" si="18"/>
        <v>0</v>
      </c>
      <c r="O37" s="54">
        <f t="shared" si="19"/>
        <v>0</v>
      </c>
    </row>
    <row r="38" spans="4:15" ht="8.15" customHeight="1">
      <c r="D38" s="53" t="str">
        <f t="shared" si="14"/>
        <v>Listopad</v>
      </c>
      <c r="E38" s="54">
        <f t="shared" si="15"/>
        <v>0</v>
      </c>
      <c r="F38" s="54">
        <f t="shared" si="16"/>
        <v>0</v>
      </c>
      <c r="G38" s="55"/>
      <c r="L38" s="55"/>
      <c r="M38" s="54" t="str">
        <f t="shared" si="17"/>
        <v>Listopad</v>
      </c>
      <c r="N38" s="54">
        <f t="shared" si="18"/>
        <v>0</v>
      </c>
      <c r="O38" s="54">
        <f t="shared" si="19"/>
        <v>0</v>
      </c>
    </row>
    <row r="39" spans="4:15" ht="8.15" customHeight="1">
      <c r="D39" s="53" t="str">
        <f t="shared" si="14"/>
        <v>Prosinec</v>
      </c>
      <c r="E39" s="54">
        <f t="shared" si="15"/>
        <v>0</v>
      </c>
      <c r="F39" s="54">
        <f t="shared" si="16"/>
        <v>0</v>
      </c>
      <c r="M39" s="54" t="str">
        <f t="shared" si="17"/>
        <v>Prosinec</v>
      </c>
      <c r="N39" s="54">
        <f t="shared" si="18"/>
        <v>0</v>
      </c>
      <c r="O39" s="54">
        <f t="shared" si="19"/>
        <v>0</v>
      </c>
    </row>
    <row r="40" spans="4:15" ht="12" customHeight="1">
      <c r="M40" s="55"/>
    </row>
    <row r="41" spans="4:15" ht="12" customHeight="1"/>
    <row r="42" spans="4:15" ht="12" customHeight="1"/>
    <row r="43" spans="4:15" ht="12" customHeight="1"/>
  </sheetData>
  <mergeCells count="16">
    <mergeCell ref="K4:M4"/>
    <mergeCell ref="A26:I26"/>
    <mergeCell ref="K26:S26"/>
    <mergeCell ref="B2:S2"/>
    <mergeCell ref="A1:S1"/>
    <mergeCell ref="N4:P4"/>
    <mergeCell ref="H4:H5"/>
    <mergeCell ref="I4:I5"/>
    <mergeCell ref="J4:J5"/>
    <mergeCell ref="B3:J3"/>
    <mergeCell ref="K3:S3"/>
    <mergeCell ref="Q4:Q5"/>
    <mergeCell ref="R4:R5"/>
    <mergeCell ref="S4:S5"/>
    <mergeCell ref="B4:D4"/>
    <mergeCell ref="E4:G4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ignoredErrors>
    <ignoredError sqref="B20:S21 B23:S23 C22:S22 C18 E18:F18 H18:K18 M18:Q18 C19:N19 P19:S19 S18" formulaRange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0"/>
  <dimension ref="A1:AD56"/>
  <sheetViews>
    <sheetView showGridLines="0" zoomScaleNormal="100" zoomScaleSheetLayoutView="100" workbookViewId="0">
      <selection activeCell="C1" sqref="C1"/>
    </sheetView>
  </sheetViews>
  <sheetFormatPr defaultRowHeight="10"/>
  <cols>
    <col min="1" max="1" width="8.1796875" style="4" customWidth="1"/>
    <col min="2" max="3" width="7.7265625" style="4" customWidth="1"/>
    <col min="4" max="4" width="7.26953125" style="4" customWidth="1"/>
    <col min="5" max="6" width="7.7265625" style="4" customWidth="1"/>
    <col min="7" max="7" width="7.453125" style="4" customWidth="1"/>
    <col min="8" max="8" width="9.1796875" style="4" customWidth="1"/>
    <col min="9" max="12" width="7.7265625" style="4" customWidth="1"/>
    <col min="13" max="13" width="9" style="4" customWidth="1"/>
    <col min="14" max="18" width="4.7265625" style="4" customWidth="1"/>
    <col min="19" max="20" width="6.7265625" style="4" customWidth="1"/>
    <col min="21" max="259" width="9.1796875" style="4"/>
    <col min="260" max="272" width="10.7265625" style="4" customWidth="1"/>
    <col min="273" max="515" width="9.1796875" style="4"/>
    <col min="516" max="528" width="10.7265625" style="4" customWidth="1"/>
    <col min="529" max="771" width="9.1796875" style="4"/>
    <col min="772" max="784" width="10.7265625" style="4" customWidth="1"/>
    <col min="785" max="1027" width="9.1796875" style="4"/>
    <col min="1028" max="1040" width="10.7265625" style="4" customWidth="1"/>
    <col min="1041" max="1283" width="9.1796875" style="4"/>
    <col min="1284" max="1296" width="10.7265625" style="4" customWidth="1"/>
    <col min="1297" max="1539" width="9.1796875" style="4"/>
    <col min="1540" max="1552" width="10.7265625" style="4" customWidth="1"/>
    <col min="1553" max="1795" width="9.1796875" style="4"/>
    <col min="1796" max="1808" width="10.7265625" style="4" customWidth="1"/>
    <col min="1809" max="2051" width="9.1796875" style="4"/>
    <col min="2052" max="2064" width="10.7265625" style="4" customWidth="1"/>
    <col min="2065" max="2307" width="9.1796875" style="4"/>
    <col min="2308" max="2320" width="10.7265625" style="4" customWidth="1"/>
    <col min="2321" max="2563" width="9.1796875" style="4"/>
    <col min="2564" max="2576" width="10.7265625" style="4" customWidth="1"/>
    <col min="2577" max="2819" width="9.1796875" style="4"/>
    <col min="2820" max="2832" width="10.7265625" style="4" customWidth="1"/>
    <col min="2833" max="3075" width="9.1796875" style="4"/>
    <col min="3076" max="3088" width="10.7265625" style="4" customWidth="1"/>
    <col min="3089" max="3331" width="9.1796875" style="4"/>
    <col min="3332" max="3344" width="10.7265625" style="4" customWidth="1"/>
    <col min="3345" max="3587" width="9.1796875" style="4"/>
    <col min="3588" max="3600" width="10.7265625" style="4" customWidth="1"/>
    <col min="3601" max="3843" width="9.1796875" style="4"/>
    <col min="3844" max="3856" width="10.7265625" style="4" customWidth="1"/>
    <col min="3857" max="4099" width="9.1796875" style="4"/>
    <col min="4100" max="4112" width="10.7265625" style="4" customWidth="1"/>
    <col min="4113" max="4355" width="9.1796875" style="4"/>
    <col min="4356" max="4368" width="10.7265625" style="4" customWidth="1"/>
    <col min="4369" max="4611" width="9.1796875" style="4"/>
    <col min="4612" max="4624" width="10.7265625" style="4" customWidth="1"/>
    <col min="4625" max="4867" width="9.1796875" style="4"/>
    <col min="4868" max="4880" width="10.7265625" style="4" customWidth="1"/>
    <col min="4881" max="5123" width="9.1796875" style="4"/>
    <col min="5124" max="5136" width="10.7265625" style="4" customWidth="1"/>
    <col min="5137" max="5379" width="9.1796875" style="4"/>
    <col min="5380" max="5392" width="10.7265625" style="4" customWidth="1"/>
    <col min="5393" max="5635" width="9.1796875" style="4"/>
    <col min="5636" max="5648" width="10.7265625" style="4" customWidth="1"/>
    <col min="5649" max="5891" width="9.1796875" style="4"/>
    <col min="5892" max="5904" width="10.7265625" style="4" customWidth="1"/>
    <col min="5905" max="6147" width="9.1796875" style="4"/>
    <col min="6148" max="6160" width="10.7265625" style="4" customWidth="1"/>
    <col min="6161" max="6403" width="9.1796875" style="4"/>
    <col min="6404" max="6416" width="10.7265625" style="4" customWidth="1"/>
    <col min="6417" max="6659" width="9.1796875" style="4"/>
    <col min="6660" max="6672" width="10.7265625" style="4" customWidth="1"/>
    <col min="6673" max="6915" width="9.1796875" style="4"/>
    <col min="6916" max="6928" width="10.7265625" style="4" customWidth="1"/>
    <col min="6929" max="7171" width="9.1796875" style="4"/>
    <col min="7172" max="7184" width="10.7265625" style="4" customWidth="1"/>
    <col min="7185" max="7427" width="9.1796875" style="4"/>
    <col min="7428" max="7440" width="10.7265625" style="4" customWidth="1"/>
    <col min="7441" max="7683" width="9.1796875" style="4"/>
    <col min="7684" max="7696" width="10.7265625" style="4" customWidth="1"/>
    <col min="7697" max="7939" width="9.1796875" style="4"/>
    <col min="7940" max="7952" width="10.7265625" style="4" customWidth="1"/>
    <col min="7953" max="8195" width="9.1796875" style="4"/>
    <col min="8196" max="8208" width="10.7265625" style="4" customWidth="1"/>
    <col min="8209" max="8451" width="9.1796875" style="4"/>
    <col min="8452" max="8464" width="10.7265625" style="4" customWidth="1"/>
    <col min="8465" max="8707" width="9.1796875" style="4"/>
    <col min="8708" max="8720" width="10.7265625" style="4" customWidth="1"/>
    <col min="8721" max="8963" width="9.1796875" style="4"/>
    <col min="8964" max="8976" width="10.7265625" style="4" customWidth="1"/>
    <col min="8977" max="9219" width="9.1796875" style="4"/>
    <col min="9220" max="9232" width="10.7265625" style="4" customWidth="1"/>
    <col min="9233" max="9475" width="9.1796875" style="4"/>
    <col min="9476" max="9488" width="10.7265625" style="4" customWidth="1"/>
    <col min="9489" max="9731" width="9.1796875" style="4"/>
    <col min="9732" max="9744" width="10.7265625" style="4" customWidth="1"/>
    <col min="9745" max="9987" width="9.1796875" style="4"/>
    <col min="9988" max="10000" width="10.7265625" style="4" customWidth="1"/>
    <col min="10001" max="10243" width="9.1796875" style="4"/>
    <col min="10244" max="10256" width="10.7265625" style="4" customWidth="1"/>
    <col min="10257" max="10499" width="9.1796875" style="4"/>
    <col min="10500" max="10512" width="10.7265625" style="4" customWidth="1"/>
    <col min="10513" max="10755" width="9.1796875" style="4"/>
    <col min="10756" max="10768" width="10.7265625" style="4" customWidth="1"/>
    <col min="10769" max="11011" width="9.1796875" style="4"/>
    <col min="11012" max="11024" width="10.7265625" style="4" customWidth="1"/>
    <col min="11025" max="11267" width="9.1796875" style="4"/>
    <col min="11268" max="11280" width="10.7265625" style="4" customWidth="1"/>
    <col min="11281" max="11523" width="9.1796875" style="4"/>
    <col min="11524" max="11536" width="10.7265625" style="4" customWidth="1"/>
    <col min="11537" max="11779" width="9.1796875" style="4"/>
    <col min="11780" max="11792" width="10.7265625" style="4" customWidth="1"/>
    <col min="11793" max="12035" width="9.1796875" style="4"/>
    <col min="12036" max="12048" width="10.7265625" style="4" customWidth="1"/>
    <col min="12049" max="12291" width="9.1796875" style="4"/>
    <col min="12292" max="12304" width="10.7265625" style="4" customWidth="1"/>
    <col min="12305" max="12547" width="9.1796875" style="4"/>
    <col min="12548" max="12560" width="10.7265625" style="4" customWidth="1"/>
    <col min="12561" max="12803" width="9.1796875" style="4"/>
    <col min="12804" max="12816" width="10.7265625" style="4" customWidth="1"/>
    <col min="12817" max="13059" width="9.1796875" style="4"/>
    <col min="13060" max="13072" width="10.7265625" style="4" customWidth="1"/>
    <col min="13073" max="13315" width="9.1796875" style="4"/>
    <col min="13316" max="13328" width="10.7265625" style="4" customWidth="1"/>
    <col min="13329" max="13571" width="9.1796875" style="4"/>
    <col min="13572" max="13584" width="10.7265625" style="4" customWidth="1"/>
    <col min="13585" max="13827" width="9.1796875" style="4"/>
    <col min="13828" max="13840" width="10.7265625" style="4" customWidth="1"/>
    <col min="13841" max="14083" width="9.1796875" style="4"/>
    <col min="14084" max="14096" width="10.7265625" style="4" customWidth="1"/>
    <col min="14097" max="14339" width="9.1796875" style="4"/>
    <col min="14340" max="14352" width="10.7265625" style="4" customWidth="1"/>
    <col min="14353" max="14595" width="9.1796875" style="4"/>
    <col min="14596" max="14608" width="10.7265625" style="4" customWidth="1"/>
    <col min="14609" max="14851" width="9.1796875" style="4"/>
    <col min="14852" max="14864" width="10.7265625" style="4" customWidth="1"/>
    <col min="14865" max="15107" width="9.1796875" style="4"/>
    <col min="15108" max="15120" width="10.7265625" style="4" customWidth="1"/>
    <col min="15121" max="15363" width="9.1796875" style="4"/>
    <col min="15364" max="15376" width="10.7265625" style="4" customWidth="1"/>
    <col min="15377" max="15619" width="9.1796875" style="4"/>
    <col min="15620" max="15632" width="10.7265625" style="4" customWidth="1"/>
    <col min="15633" max="15875" width="9.1796875" style="4"/>
    <col min="15876" max="15888" width="10.7265625" style="4" customWidth="1"/>
    <col min="15889" max="16131" width="9.1796875" style="4"/>
    <col min="16132" max="16144" width="10.7265625" style="4" customWidth="1"/>
    <col min="16145" max="16384" width="9.1796875" style="4"/>
  </cols>
  <sheetData>
    <row r="1" spans="1:30" ht="20">
      <c r="A1" s="38" t="s">
        <v>273</v>
      </c>
    </row>
    <row r="2" spans="1:30" ht="18">
      <c r="A2" s="339" t="s">
        <v>279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30" ht="6" customHeight="1">
      <c r="A3" s="186"/>
      <c r="B3" s="187"/>
      <c r="C3" s="187"/>
      <c r="D3" s="187"/>
      <c r="E3" s="187"/>
      <c r="F3" s="187"/>
      <c r="G3" s="187"/>
      <c r="H3" s="187"/>
      <c r="I3" s="187"/>
      <c r="J3" s="187"/>
      <c r="K3" s="188"/>
      <c r="L3" s="187"/>
      <c r="M3" s="187"/>
      <c r="N3" s="187"/>
      <c r="O3" s="187"/>
      <c r="P3" s="187"/>
      <c r="Q3" s="187"/>
      <c r="R3" s="187"/>
    </row>
    <row r="4" spans="1:30" ht="16" customHeight="1">
      <c r="A4" s="185">
        <f>'3.1'!A4</f>
        <v>2026</v>
      </c>
      <c r="B4" s="441" t="s">
        <v>245</v>
      </c>
      <c r="C4" s="444"/>
      <c r="D4" s="444"/>
      <c r="E4" s="444"/>
      <c r="F4" s="444"/>
      <c r="G4" s="444"/>
      <c r="H4" s="443"/>
      <c r="I4" s="441" t="s">
        <v>205</v>
      </c>
      <c r="J4" s="444"/>
      <c r="K4" s="444"/>
      <c r="L4" s="444"/>
      <c r="M4" s="444"/>
      <c r="N4" s="441" t="s">
        <v>217</v>
      </c>
      <c r="O4" s="444"/>
      <c r="P4" s="444"/>
      <c r="Q4" s="444"/>
      <c r="R4" s="443"/>
      <c r="S4" s="208" t="s">
        <v>245</v>
      </c>
      <c r="T4" s="208" t="s">
        <v>205</v>
      </c>
    </row>
    <row r="5" spans="1:30" ht="36.75" customHeight="1">
      <c r="A5" s="197"/>
      <c r="B5" s="445" t="s">
        <v>151</v>
      </c>
      <c r="C5" s="438"/>
      <c r="D5" s="438"/>
      <c r="E5" s="438" t="s">
        <v>152</v>
      </c>
      <c r="F5" s="438"/>
      <c r="G5" s="438"/>
      <c r="H5" s="178" t="s">
        <v>149</v>
      </c>
      <c r="I5" s="445" t="s">
        <v>151</v>
      </c>
      <c r="J5" s="438"/>
      <c r="K5" s="438" t="s">
        <v>152</v>
      </c>
      <c r="L5" s="438"/>
      <c r="M5" s="177" t="s">
        <v>149</v>
      </c>
      <c r="N5" s="445" t="s">
        <v>248</v>
      </c>
      <c r="O5" s="438"/>
      <c r="P5" s="438"/>
      <c r="Q5" s="438"/>
      <c r="R5" s="440"/>
      <c r="S5" s="437" t="s">
        <v>150</v>
      </c>
      <c r="T5" s="437"/>
    </row>
    <row r="6" spans="1:30" ht="44.25" customHeight="1">
      <c r="A6" s="204"/>
      <c r="B6" s="210">
        <f>A4</f>
        <v>2026</v>
      </c>
      <c r="C6" s="211">
        <f>B6-1</f>
        <v>2025</v>
      </c>
      <c r="D6" s="175" t="s">
        <v>249</v>
      </c>
      <c r="E6" s="211">
        <f>B6</f>
        <v>2026</v>
      </c>
      <c r="F6" s="211">
        <f>C6</f>
        <v>2025</v>
      </c>
      <c r="G6" s="175" t="s">
        <v>250</v>
      </c>
      <c r="H6" s="212">
        <f>B6</f>
        <v>2026</v>
      </c>
      <c r="I6" s="210">
        <f>B6</f>
        <v>2026</v>
      </c>
      <c r="J6" s="211">
        <f>C6</f>
        <v>2025</v>
      </c>
      <c r="K6" s="211">
        <f>B6</f>
        <v>2026</v>
      </c>
      <c r="L6" s="211">
        <f>C6</f>
        <v>2025</v>
      </c>
      <c r="M6" s="211">
        <f>B6</f>
        <v>2026</v>
      </c>
      <c r="N6" s="205" t="s">
        <v>314</v>
      </c>
      <c r="O6" s="206" t="s">
        <v>315</v>
      </c>
      <c r="P6" s="206" t="s">
        <v>316</v>
      </c>
      <c r="Q6" s="206" t="s">
        <v>317</v>
      </c>
      <c r="R6" s="207" t="s">
        <v>318</v>
      </c>
      <c r="S6" s="438"/>
      <c r="T6" s="438"/>
    </row>
    <row r="7" spans="1:30" ht="12" customHeight="1">
      <c r="A7" s="157" t="s">
        <v>156</v>
      </c>
      <c r="B7" s="164">
        <v>1232.7041458701813</v>
      </c>
      <c r="C7" s="158">
        <v>1044.1231458692557</v>
      </c>
      <c r="D7" s="191">
        <v>0.18061183754711965</v>
      </c>
      <c r="E7" s="159">
        <v>1171.2408335837235</v>
      </c>
      <c r="F7" s="159">
        <v>1108.1088840000853</v>
      </c>
      <c r="G7" s="191">
        <v>5.6972695098105028E-2</v>
      </c>
      <c r="H7" s="166">
        <v>1150</v>
      </c>
      <c r="I7" s="170">
        <v>13497.602212775062</v>
      </c>
      <c r="J7" s="159">
        <v>11353.759200005048</v>
      </c>
      <c r="K7" s="159">
        <v>12824.604281599495</v>
      </c>
      <c r="L7" s="158">
        <v>12049.537917147853</v>
      </c>
      <c r="M7" s="158">
        <v>12650</v>
      </c>
      <c r="N7" s="164">
        <v>-2.7806451612903227</v>
      </c>
      <c r="O7" s="158">
        <v>1.7</v>
      </c>
      <c r="P7" s="158">
        <v>-7.8</v>
      </c>
      <c r="Q7" s="158">
        <v>-1.1741935483870967</v>
      </c>
      <c r="R7" s="168">
        <v>-1.606451612903226</v>
      </c>
      <c r="S7" s="189">
        <v>132.48778518070321</v>
      </c>
      <c r="T7" s="189">
        <v>1454.0312350000002</v>
      </c>
      <c r="U7" s="49"/>
      <c r="V7" s="350"/>
      <c r="W7" s="350"/>
      <c r="X7" s="350"/>
      <c r="Y7" s="350"/>
      <c r="Z7" s="350"/>
      <c r="AA7" s="350"/>
      <c r="AB7" s="350"/>
      <c r="AC7" s="350"/>
      <c r="AD7" s="350"/>
    </row>
    <row r="8" spans="1:30" ht="12" customHeight="1">
      <c r="A8" s="157" t="s">
        <v>157</v>
      </c>
      <c r="B8" s="164">
        <v>924.54336114139187</v>
      </c>
      <c r="C8" s="159">
        <v>961.93776684198417</v>
      </c>
      <c r="D8" s="191">
        <v>-3.8874038414519405E-2</v>
      </c>
      <c r="E8" s="159">
        <v>961.38819945869488</v>
      </c>
      <c r="F8" s="159">
        <v>932.91698346401404</v>
      </c>
      <c r="G8" s="191">
        <v>3.0518488246365046E-2</v>
      </c>
      <c r="H8" s="166">
        <v>940</v>
      </c>
      <c r="I8" s="170">
        <v>10089.016851669794</v>
      </c>
      <c r="J8" s="159">
        <v>10439.624613993816</v>
      </c>
      <c r="K8" s="159">
        <v>10491.083656001612</v>
      </c>
      <c r="L8" s="158">
        <v>10124.670679432467</v>
      </c>
      <c r="M8" s="158">
        <v>10340</v>
      </c>
      <c r="N8" s="170">
        <v>1.4607142857142859</v>
      </c>
      <c r="O8" s="159">
        <v>7</v>
      </c>
      <c r="P8" s="159">
        <v>-4.5999999999999996</v>
      </c>
      <c r="Q8" s="159">
        <v>0.26896551724137935</v>
      </c>
      <c r="R8" s="168">
        <v>1.1917487684729065</v>
      </c>
      <c r="S8" s="189">
        <v>93.392954245487132</v>
      </c>
      <c r="T8" s="189">
        <v>1023.3012359999999</v>
      </c>
      <c r="U8" s="49"/>
      <c r="V8" s="350"/>
      <c r="W8" s="350"/>
      <c r="X8" s="350"/>
      <c r="Y8" s="350"/>
      <c r="Z8" s="350"/>
      <c r="AA8" s="350"/>
      <c r="AB8" s="350"/>
      <c r="AC8" s="350"/>
      <c r="AD8" s="350"/>
    </row>
    <row r="9" spans="1:30" ht="12" customHeight="1">
      <c r="A9" s="160" t="s">
        <v>158</v>
      </c>
      <c r="B9" s="165">
        <v>721.01840250203804</v>
      </c>
      <c r="C9" s="162">
        <v>750.99543483566788</v>
      </c>
      <c r="D9" s="194">
        <v>-3.9916397547994927E-2</v>
      </c>
      <c r="E9" s="162">
        <v>783.37386534062068</v>
      </c>
      <c r="F9" s="162">
        <v>810.13775562788601</v>
      </c>
      <c r="G9" s="194">
        <v>-3.3036221434368705E-2</v>
      </c>
      <c r="H9" s="167">
        <v>800</v>
      </c>
      <c r="I9" s="171">
        <v>7914.5576569650366</v>
      </c>
      <c r="J9" s="162">
        <v>8191.6041601720672</v>
      </c>
      <c r="K9" s="162">
        <v>8599.0282670772485</v>
      </c>
      <c r="L9" s="161">
        <v>8836.7085890022845</v>
      </c>
      <c r="M9" s="169">
        <v>8800</v>
      </c>
      <c r="N9" s="171">
        <v>5.3870967741935489</v>
      </c>
      <c r="O9" s="162">
        <v>9.6999999999999993</v>
      </c>
      <c r="P9" s="162">
        <v>2.4</v>
      </c>
      <c r="Q9" s="162">
        <v>3.4870967741935481</v>
      </c>
      <c r="R9" s="169">
        <v>1.9000000000000008</v>
      </c>
      <c r="S9" s="195">
        <v>50.594866538212273</v>
      </c>
      <c r="T9" s="195">
        <v>556.83460700000001</v>
      </c>
      <c r="U9" s="49"/>
      <c r="V9" s="350"/>
      <c r="W9" s="350"/>
      <c r="X9" s="350"/>
      <c r="Y9" s="350"/>
      <c r="Z9" s="350"/>
      <c r="AA9" s="350"/>
      <c r="AB9" s="350"/>
      <c r="AC9" s="350"/>
      <c r="AD9" s="350"/>
    </row>
    <row r="10" spans="1:30" ht="12" customHeight="1">
      <c r="A10" s="157" t="s">
        <v>159</v>
      </c>
      <c r="B10" s="164">
        <v>552.07611603457894</v>
      </c>
      <c r="C10" s="159">
        <v>502.89818413239283</v>
      </c>
      <c r="D10" s="191">
        <v>9.7789042501771187E-2</v>
      </c>
      <c r="E10" s="159">
        <v>539.829889641318</v>
      </c>
      <c r="F10" s="159">
        <v>557.38442108344702</v>
      </c>
      <c r="G10" s="191">
        <v>-3.1494478098269094E-2</v>
      </c>
      <c r="H10" s="166">
        <v>540</v>
      </c>
      <c r="I10" s="170">
        <v>6068.6192230320048</v>
      </c>
      <c r="J10" s="159">
        <v>5509.3177196119941</v>
      </c>
      <c r="K10" s="159">
        <v>5934.0042981307979</v>
      </c>
      <c r="L10" s="158">
        <v>6106.2218250171445</v>
      </c>
      <c r="M10" s="158">
        <v>5940</v>
      </c>
      <c r="N10" s="164">
        <v>8.2866666666666671</v>
      </c>
      <c r="O10" s="158">
        <v>14.4</v>
      </c>
      <c r="P10" s="158">
        <v>2.4</v>
      </c>
      <c r="Q10" s="158">
        <v>8.6933333333333316</v>
      </c>
      <c r="R10" s="168">
        <v>-0.40666666666666451</v>
      </c>
      <c r="S10" s="189">
        <v>38.969169040428255</v>
      </c>
      <c r="T10" s="189">
        <v>428.96913800000004</v>
      </c>
      <c r="U10" s="49"/>
      <c r="V10" s="60"/>
      <c r="X10" s="350"/>
      <c r="Y10" s="350"/>
    </row>
    <row r="11" spans="1:30" ht="12" customHeight="1">
      <c r="A11" s="157" t="s">
        <v>160</v>
      </c>
      <c r="B11" s="164">
        <v>363.26406580503499</v>
      </c>
      <c r="C11" s="159">
        <v>414.64388831417494</v>
      </c>
      <c r="D11" s="191">
        <v>-0.12391313114015937</v>
      </c>
      <c r="E11" s="159">
        <v>378.35234641375916</v>
      </c>
      <c r="F11" s="159">
        <v>381.56750196106975</v>
      </c>
      <c r="G11" s="191">
        <v>-8.4261776246306753E-3</v>
      </c>
      <c r="H11" s="166">
        <v>360</v>
      </c>
      <c r="I11" s="170">
        <v>3992.4101695509939</v>
      </c>
      <c r="J11" s="159">
        <v>4550.7326011059922</v>
      </c>
      <c r="K11" s="159">
        <v>4158.2361088984871</v>
      </c>
      <c r="L11" s="158">
        <v>4187.7179903858578</v>
      </c>
      <c r="M11" s="158">
        <v>3960</v>
      </c>
      <c r="N11" s="170">
        <v>14.370967741935484</v>
      </c>
      <c r="O11" s="159">
        <v>21</v>
      </c>
      <c r="P11" s="159">
        <v>6.4</v>
      </c>
      <c r="Q11" s="159">
        <v>13.409677419354839</v>
      </c>
      <c r="R11" s="168">
        <v>0.96129032258064484</v>
      </c>
      <c r="S11" s="189">
        <v>33.566040807658169</v>
      </c>
      <c r="T11" s="189">
        <v>368.22011500000002</v>
      </c>
      <c r="U11" s="49"/>
      <c r="V11" s="60"/>
      <c r="X11" s="350"/>
      <c r="Y11" s="350"/>
    </row>
    <row r="12" spans="1:30" ht="12" customHeight="1">
      <c r="A12" s="160" t="s">
        <v>161</v>
      </c>
      <c r="B12" s="165">
        <v>312.7880511499431</v>
      </c>
      <c r="C12" s="162">
        <v>299.40920238396802</v>
      </c>
      <c r="D12" s="194">
        <v>4.4684160204327285E-2</v>
      </c>
      <c r="E12" s="162">
        <v>318.12246848125949</v>
      </c>
      <c r="F12" s="162">
        <v>303.1602252985378</v>
      </c>
      <c r="G12" s="194">
        <v>4.9354242193175524E-2</v>
      </c>
      <c r="H12" s="167">
        <v>300</v>
      </c>
      <c r="I12" s="171">
        <v>3453.0405518260059</v>
      </c>
      <c r="J12" s="162">
        <v>3279.1111794740009</v>
      </c>
      <c r="K12" s="162">
        <v>3511.9301395122338</v>
      </c>
      <c r="L12" s="161">
        <v>3320.1921518545864</v>
      </c>
      <c r="M12" s="169">
        <v>3300</v>
      </c>
      <c r="N12" s="171">
        <v>19.37</v>
      </c>
      <c r="O12" s="162">
        <v>28.8</v>
      </c>
      <c r="P12" s="162">
        <v>11.2</v>
      </c>
      <c r="Q12" s="162">
        <v>17</v>
      </c>
      <c r="R12" s="169">
        <v>2.370000000000001</v>
      </c>
      <c r="S12" s="195">
        <v>53.983868918678027</v>
      </c>
      <c r="T12" s="195">
        <v>597.74700699999994</v>
      </c>
      <c r="U12" s="58"/>
      <c r="V12" s="60"/>
      <c r="X12" s="350"/>
      <c r="Y12" s="350"/>
    </row>
    <row r="13" spans="1:30" ht="12" customHeight="1">
      <c r="A13" s="157" t="s">
        <v>162</v>
      </c>
      <c r="B13" s="164"/>
      <c r="C13" s="159"/>
      <c r="D13" s="191"/>
      <c r="E13" s="159"/>
      <c r="F13" s="159"/>
      <c r="G13" s="191"/>
      <c r="H13" s="166">
        <v>290</v>
      </c>
      <c r="I13" s="170"/>
      <c r="J13" s="159"/>
      <c r="K13" s="159"/>
      <c r="L13" s="158"/>
      <c r="M13" s="158">
        <v>3190</v>
      </c>
      <c r="N13" s="164"/>
      <c r="O13" s="158"/>
      <c r="P13" s="158"/>
      <c r="Q13" s="158">
        <v>18.674193548387095</v>
      </c>
      <c r="R13" s="168"/>
      <c r="S13" s="189"/>
      <c r="T13" s="189"/>
      <c r="U13" s="49"/>
      <c r="V13" s="60"/>
    </row>
    <row r="14" spans="1:30" ht="12" customHeight="1">
      <c r="A14" s="157" t="s">
        <v>163</v>
      </c>
      <c r="B14" s="164"/>
      <c r="C14" s="159"/>
      <c r="D14" s="191"/>
      <c r="E14" s="159"/>
      <c r="F14" s="159"/>
      <c r="G14" s="191"/>
      <c r="H14" s="166">
        <v>290</v>
      </c>
      <c r="I14" s="170"/>
      <c r="J14" s="159"/>
      <c r="K14" s="159"/>
      <c r="L14" s="158"/>
      <c r="M14" s="158">
        <v>3190</v>
      </c>
      <c r="N14" s="170"/>
      <c r="O14" s="159"/>
      <c r="P14" s="159"/>
      <c r="Q14" s="159">
        <v>18.203225806451616</v>
      </c>
      <c r="R14" s="168"/>
      <c r="S14" s="189"/>
      <c r="T14" s="189"/>
      <c r="U14" s="49"/>
      <c r="V14" s="60"/>
    </row>
    <row r="15" spans="1:30" ht="12" customHeight="1">
      <c r="A15" s="160" t="s">
        <v>164</v>
      </c>
      <c r="B15" s="165"/>
      <c r="C15" s="162"/>
      <c r="D15" s="194"/>
      <c r="E15" s="162"/>
      <c r="F15" s="162"/>
      <c r="G15" s="194"/>
      <c r="H15" s="167">
        <v>340</v>
      </c>
      <c r="I15" s="171"/>
      <c r="J15" s="162"/>
      <c r="K15" s="162"/>
      <c r="L15" s="161"/>
      <c r="M15" s="161">
        <v>3740</v>
      </c>
      <c r="N15" s="171"/>
      <c r="O15" s="162"/>
      <c r="P15" s="162"/>
      <c r="Q15" s="162">
        <v>13.360000000000001</v>
      </c>
      <c r="R15" s="169"/>
      <c r="S15" s="195"/>
      <c r="T15" s="195"/>
      <c r="U15" s="49"/>
      <c r="V15" s="60"/>
    </row>
    <row r="16" spans="1:30" ht="12" customHeight="1">
      <c r="A16" s="157" t="s">
        <v>165</v>
      </c>
      <c r="B16" s="164"/>
      <c r="C16" s="159"/>
      <c r="D16" s="191"/>
      <c r="E16" s="159"/>
      <c r="F16" s="159"/>
      <c r="G16" s="191"/>
      <c r="H16" s="166">
        <v>590</v>
      </c>
      <c r="I16" s="170"/>
      <c r="J16" s="159"/>
      <c r="K16" s="159"/>
      <c r="L16" s="158"/>
      <c r="M16" s="158">
        <v>6490</v>
      </c>
      <c r="N16" s="164"/>
      <c r="O16" s="158"/>
      <c r="P16" s="158"/>
      <c r="Q16" s="158">
        <v>8.6774193548387117</v>
      </c>
      <c r="R16" s="168"/>
      <c r="S16" s="189"/>
      <c r="T16" s="189"/>
      <c r="U16" s="49"/>
      <c r="V16" s="60"/>
    </row>
    <row r="17" spans="1:22" ht="12" customHeight="1">
      <c r="A17" s="157" t="s">
        <v>166</v>
      </c>
      <c r="B17" s="164"/>
      <c r="C17" s="159"/>
      <c r="D17" s="191"/>
      <c r="E17" s="159"/>
      <c r="F17" s="159"/>
      <c r="G17" s="191"/>
      <c r="H17" s="166">
        <v>800</v>
      </c>
      <c r="I17" s="170"/>
      <c r="J17" s="159"/>
      <c r="K17" s="159"/>
      <c r="L17" s="158"/>
      <c r="M17" s="158">
        <v>8800</v>
      </c>
      <c r="N17" s="170"/>
      <c r="O17" s="159"/>
      <c r="P17" s="159"/>
      <c r="Q17" s="159">
        <v>3.9166666666666656</v>
      </c>
      <c r="R17" s="168"/>
      <c r="S17" s="189"/>
      <c r="T17" s="189"/>
      <c r="U17" s="49"/>
      <c r="V17" s="60"/>
    </row>
    <row r="18" spans="1:22" ht="12" customHeight="1">
      <c r="A18" s="160" t="s">
        <v>167</v>
      </c>
      <c r="B18" s="165"/>
      <c r="C18" s="162"/>
      <c r="D18" s="194"/>
      <c r="E18" s="162"/>
      <c r="F18" s="162"/>
      <c r="G18" s="194"/>
      <c r="H18" s="167">
        <v>950</v>
      </c>
      <c r="I18" s="171"/>
      <c r="J18" s="162"/>
      <c r="K18" s="162"/>
      <c r="L18" s="161"/>
      <c r="M18" s="161">
        <v>10450</v>
      </c>
      <c r="N18" s="171"/>
      <c r="O18" s="162"/>
      <c r="P18" s="162"/>
      <c r="Q18" s="162">
        <v>-8.0645161290322551E-2</v>
      </c>
      <c r="R18" s="169"/>
      <c r="S18" s="195"/>
      <c r="T18" s="195"/>
      <c r="U18" s="49"/>
      <c r="V18" s="60"/>
    </row>
    <row r="19" spans="1:22" ht="12" customHeight="1">
      <c r="A19" s="157" t="s">
        <v>47</v>
      </c>
      <c r="B19" s="200">
        <f>SUM(B7:B9)</f>
        <v>2878.2659095136114</v>
      </c>
      <c r="C19" s="345">
        <f>SUM(C7:C9)</f>
        <v>2757.0563475469075</v>
      </c>
      <c r="D19" s="191">
        <f>(B19-C19)/C19</f>
        <v>4.3963396712783959E-2</v>
      </c>
      <c r="E19" s="192">
        <f t="shared" ref="E19:F19" si="0">SUM(E7:E9)</f>
        <v>2916.0028983830393</v>
      </c>
      <c r="F19" s="192">
        <f t="shared" si="0"/>
        <v>2851.1636230919853</v>
      </c>
      <c r="G19" s="191">
        <f t="shared" ref="G19:G25" si="1">(E19-F19)/F19</f>
        <v>2.2741337875494552E-2</v>
      </c>
      <c r="H19" s="343">
        <f t="shared" ref="H19:M19" si="2">SUM(H7:H9)</f>
        <v>2890</v>
      </c>
      <c r="I19" s="200">
        <f>SUM(I7:I9)</f>
        <v>31501.176721409895</v>
      </c>
      <c r="J19" s="345">
        <f t="shared" si="2"/>
        <v>29984.987974170934</v>
      </c>
      <c r="K19" s="192">
        <f t="shared" si="2"/>
        <v>31914.716204678356</v>
      </c>
      <c r="L19" s="192">
        <f t="shared" si="2"/>
        <v>31010.917185582606</v>
      </c>
      <c r="M19" s="343">
        <f t="shared" si="2"/>
        <v>31790</v>
      </c>
      <c r="N19" s="200">
        <f>AVERAGE(N7:N9)</f>
        <v>1.3557219662058373</v>
      </c>
      <c r="O19" s="192">
        <f>MAX(O7:O9)</f>
        <v>9.6999999999999993</v>
      </c>
      <c r="P19" s="192">
        <f>MIN(P7:P9)</f>
        <v>-7.8</v>
      </c>
      <c r="Q19" s="192">
        <f>AVERAGE(Q7:Q9)</f>
        <v>0.86062291434927696</v>
      </c>
      <c r="R19" s="203">
        <f>N19-Q19</f>
        <v>0.49509905185656033</v>
      </c>
      <c r="S19" s="192">
        <f>SUM(S7:S10)</f>
        <v>315.44477500483089</v>
      </c>
      <c r="T19" s="192">
        <f>SUM(T7:T9)</f>
        <v>3034.1670780000004</v>
      </c>
      <c r="U19" s="55"/>
      <c r="V19" s="60"/>
    </row>
    <row r="20" spans="1:22" ht="12" customHeight="1">
      <c r="A20" s="157" t="s">
        <v>55</v>
      </c>
      <c r="B20" s="200">
        <f>SUM(B10:B12)</f>
        <v>1228.1282329895571</v>
      </c>
      <c r="C20" s="192">
        <f>SUM(C10:C12)</f>
        <v>1216.9512748305358</v>
      </c>
      <c r="D20" s="191">
        <f>(B20-C20)/C20</f>
        <v>9.1843924980297368E-3</v>
      </c>
      <c r="E20" s="192">
        <f t="shared" ref="E20:I20" si="3">SUM(E10:E12)</f>
        <v>1236.3047045363367</v>
      </c>
      <c r="F20" s="192">
        <f t="shared" ref="F20" si="4">SUM(F10:F12)</f>
        <v>1242.1121483430545</v>
      </c>
      <c r="G20" s="191">
        <f>(E20-F20)/F20</f>
        <v>-4.6754585038596037E-3</v>
      </c>
      <c r="H20" s="203">
        <f>SUM(H10:H12)</f>
        <v>1200</v>
      </c>
      <c r="I20" s="200">
        <f t="shared" si="3"/>
        <v>13514.069944409006</v>
      </c>
      <c r="J20" s="192">
        <f t="shared" ref="J20" si="5">SUM(J10:J12)</f>
        <v>13339.161500191987</v>
      </c>
      <c r="K20" s="192">
        <f>SUM(K10:K12)</f>
        <v>13604.170546541518</v>
      </c>
      <c r="L20" s="192">
        <f>SUM(L10:L12)</f>
        <v>13614.131967257588</v>
      </c>
      <c r="M20" s="203">
        <f>SUM(M10:M12)</f>
        <v>13200</v>
      </c>
      <c r="N20" s="200">
        <f>AVERAGE(N10:N12)</f>
        <v>14.009211469534051</v>
      </c>
      <c r="O20" s="192">
        <f>MAX(O10:O12)</f>
        <v>28.8</v>
      </c>
      <c r="P20" s="192">
        <f>MIN(P10:P12)</f>
        <v>2.4</v>
      </c>
      <c r="Q20" s="192">
        <f>AVERAGE(Q10:Q12)</f>
        <v>13.034336917562724</v>
      </c>
      <c r="R20" s="203">
        <f t="shared" ref="R20:R25" si="6">N20-Q20</f>
        <v>0.97487455197132711</v>
      </c>
      <c r="S20" s="192">
        <f>SUM(S10:S12)</f>
        <v>126.51907876676445</v>
      </c>
      <c r="T20" s="192">
        <f>SUM(T10:T12)</f>
        <v>1394.9362599999999</v>
      </c>
      <c r="V20" s="60"/>
    </row>
    <row r="21" spans="1:22" ht="12" customHeight="1">
      <c r="A21" s="157" t="s">
        <v>62</v>
      </c>
      <c r="B21" s="366">
        <f>SUM(B13:B15)</f>
        <v>0</v>
      </c>
      <c r="C21" s="367">
        <f>SUM(C13:C15)</f>
        <v>0</v>
      </c>
      <c r="D21" s="368" t="e">
        <f t="shared" ref="D21:D25" si="7">(B21-C21)/C21</f>
        <v>#DIV/0!</v>
      </c>
      <c r="E21" s="367">
        <f t="shared" ref="E21:K21" si="8">SUM(E13:E15)</f>
        <v>0</v>
      </c>
      <c r="F21" s="367">
        <f t="shared" ref="F21" si="9">SUM(F13:F15)</f>
        <v>0</v>
      </c>
      <c r="G21" s="368" t="e">
        <f t="shared" si="1"/>
        <v>#DIV/0!</v>
      </c>
      <c r="H21" s="203">
        <f>SUM(H13:H15)</f>
        <v>920</v>
      </c>
      <c r="I21" s="366">
        <f t="shared" si="8"/>
        <v>0</v>
      </c>
      <c r="J21" s="367">
        <f t="shared" ref="J21" si="10">SUM(J13:J15)</f>
        <v>0</v>
      </c>
      <c r="K21" s="367">
        <f t="shared" si="8"/>
        <v>0</v>
      </c>
      <c r="L21" s="367">
        <f t="shared" ref="L21" si="11">SUM(L13:L15)</f>
        <v>0</v>
      </c>
      <c r="M21" s="203">
        <f>SUM(M13:M15)</f>
        <v>10120</v>
      </c>
      <c r="N21" s="366" t="e">
        <f>AVERAGE(N13:N15)</f>
        <v>#DIV/0!</v>
      </c>
      <c r="O21" s="367">
        <f>MAX(O13:O15)</f>
        <v>0</v>
      </c>
      <c r="P21" s="367">
        <f>MIN(P13:P15)</f>
        <v>0</v>
      </c>
      <c r="Q21" s="192">
        <f>AVERAGE(Q13:Q15)</f>
        <v>16.745806451612903</v>
      </c>
      <c r="R21" s="375" t="e">
        <f>N21-Q21</f>
        <v>#DIV/0!</v>
      </c>
      <c r="S21" s="367">
        <f t="shared" ref="S21:T21" si="12">SUM(S13:S15)</f>
        <v>0</v>
      </c>
      <c r="T21" s="367">
        <f t="shared" si="12"/>
        <v>0</v>
      </c>
      <c r="V21" s="60"/>
    </row>
    <row r="22" spans="1:22" ht="12" customHeight="1">
      <c r="A22" s="160" t="s">
        <v>56</v>
      </c>
      <c r="B22" s="369">
        <f>SUM(B16:B18)</f>
        <v>0</v>
      </c>
      <c r="C22" s="370">
        <f>SUM(C16:C18)</f>
        <v>0</v>
      </c>
      <c r="D22" s="371" t="e">
        <f t="shared" si="7"/>
        <v>#DIV/0!</v>
      </c>
      <c r="E22" s="370">
        <f t="shared" ref="E22:K22" si="13">SUM(E16:E18)</f>
        <v>0</v>
      </c>
      <c r="F22" s="370">
        <f t="shared" ref="F22" si="14">SUM(F16:F18)</f>
        <v>0</v>
      </c>
      <c r="G22" s="371" t="e">
        <f t="shared" si="1"/>
        <v>#DIV/0!</v>
      </c>
      <c r="H22" s="348">
        <f>SUM(H16:H18)</f>
        <v>2340</v>
      </c>
      <c r="I22" s="369">
        <f t="shared" si="13"/>
        <v>0</v>
      </c>
      <c r="J22" s="370">
        <f t="shared" ref="J22" si="15">SUM(J16:J18)</f>
        <v>0</v>
      </c>
      <c r="K22" s="370">
        <f t="shared" si="13"/>
        <v>0</v>
      </c>
      <c r="L22" s="370">
        <f t="shared" ref="L22" si="16">SUM(L16:L18)</f>
        <v>0</v>
      </c>
      <c r="M22" s="348">
        <f>SUM(M16:M18)</f>
        <v>25740</v>
      </c>
      <c r="N22" s="369" t="e">
        <f>AVERAGE(N16:N18)</f>
        <v>#DIV/0!</v>
      </c>
      <c r="O22" s="370">
        <f>MAX(O16:O18)</f>
        <v>0</v>
      </c>
      <c r="P22" s="370">
        <f>MIN(P16:P18)</f>
        <v>0</v>
      </c>
      <c r="Q22" s="354">
        <f>AVERAGE(Q16:Q18)</f>
        <v>4.1711469534050183</v>
      </c>
      <c r="R22" s="376" t="e">
        <f t="shared" si="6"/>
        <v>#DIV/0!</v>
      </c>
      <c r="S22" s="370">
        <f t="shared" ref="S22:T22" si="17">SUM(S16:S18)</f>
        <v>0</v>
      </c>
      <c r="T22" s="370">
        <f t="shared" si="17"/>
        <v>0</v>
      </c>
      <c r="V22" s="60"/>
    </row>
    <row r="23" spans="1:22" ht="12" customHeight="1">
      <c r="A23" s="157" t="s">
        <v>57</v>
      </c>
      <c r="B23" s="200">
        <f>SUM(B7:B12)</f>
        <v>4106.394142503169</v>
      </c>
      <c r="C23" s="192">
        <f>SUM(C7:C12)</f>
        <v>3974.0076223774436</v>
      </c>
      <c r="D23" s="191">
        <f t="shared" si="7"/>
        <v>3.3313101711296006E-2</v>
      </c>
      <c r="E23" s="192">
        <f>SUM(E7:E12)</f>
        <v>4152.3076029193762</v>
      </c>
      <c r="F23" s="192">
        <f>SUM(F7:F12)</f>
        <v>4093.27577143504</v>
      </c>
      <c r="G23" s="191">
        <f>(E23-F23)/F23</f>
        <v>1.4421660005487615E-2</v>
      </c>
      <c r="H23" s="203">
        <f>SUM(H7:H12)</f>
        <v>4090</v>
      </c>
      <c r="I23" s="200">
        <f t="shared" ref="I23:K23" si="18">SUM(I7:I12)</f>
        <v>45015.246665818901</v>
      </c>
      <c r="J23" s="192">
        <f t="shared" ref="J23" si="19">SUM(J7:J12)</f>
        <v>43324.149474362915</v>
      </c>
      <c r="K23" s="192">
        <f t="shared" si="18"/>
        <v>45518.886751219878</v>
      </c>
      <c r="L23" s="192">
        <f t="shared" ref="L23" si="20">SUM(L7:L12)</f>
        <v>44625.049152840191</v>
      </c>
      <c r="M23" s="203">
        <f>SUM(M7:M12)</f>
        <v>44990</v>
      </c>
      <c r="N23" s="200">
        <f>AVERAGE(N7:N12)</f>
        <v>7.6824667178699437</v>
      </c>
      <c r="O23" s="192">
        <f>MAX(O7:O12)</f>
        <v>28.8</v>
      </c>
      <c r="P23" s="192">
        <f>MIN(P7:P12)</f>
        <v>-7.8</v>
      </c>
      <c r="Q23" s="192">
        <f>AVERAGE(Q7:Q12)</f>
        <v>6.9474799159559995</v>
      </c>
      <c r="R23" s="203">
        <f t="shared" si="6"/>
        <v>0.73498680191394428</v>
      </c>
      <c r="S23" s="192">
        <f>SUM(S7:S12)</f>
        <v>402.99468473116707</v>
      </c>
      <c r="T23" s="192">
        <f>SUM(T7:T12)</f>
        <v>4429.1033380000008</v>
      </c>
      <c r="V23" s="60"/>
    </row>
    <row r="24" spans="1:22" ht="12" customHeight="1">
      <c r="A24" s="160" t="s">
        <v>58</v>
      </c>
      <c r="B24" s="369">
        <f>SUM(B13:B18)</f>
        <v>0</v>
      </c>
      <c r="C24" s="370">
        <f>SUM(C13:C18)</f>
        <v>0</v>
      </c>
      <c r="D24" s="371" t="e">
        <f t="shared" si="7"/>
        <v>#DIV/0!</v>
      </c>
      <c r="E24" s="370">
        <f t="shared" ref="E24:K24" si="21">SUM(E13:E18)</f>
        <v>0</v>
      </c>
      <c r="F24" s="370">
        <f t="shared" ref="F24" si="22">SUM(F13:F18)</f>
        <v>0</v>
      </c>
      <c r="G24" s="371" t="e">
        <f t="shared" si="1"/>
        <v>#DIV/0!</v>
      </c>
      <c r="H24" s="348">
        <f>SUM(H13:H18)</f>
        <v>3260</v>
      </c>
      <c r="I24" s="369">
        <f t="shared" si="21"/>
        <v>0</v>
      </c>
      <c r="J24" s="370">
        <f t="shared" ref="J24" si="23">SUM(J13:J18)</f>
        <v>0</v>
      </c>
      <c r="K24" s="370">
        <f t="shared" si="21"/>
        <v>0</v>
      </c>
      <c r="L24" s="370">
        <f t="shared" ref="L24" si="24">SUM(L13:L18)</f>
        <v>0</v>
      </c>
      <c r="M24" s="348">
        <f>SUM(M13:M18)</f>
        <v>35860</v>
      </c>
      <c r="N24" s="369" t="e">
        <f>AVERAGE(N13:N18)</f>
        <v>#DIV/0!</v>
      </c>
      <c r="O24" s="370">
        <f>MAX(O13:O18)</f>
        <v>0</v>
      </c>
      <c r="P24" s="370">
        <f>MIN(P13:P18)</f>
        <v>0</v>
      </c>
      <c r="Q24" s="354">
        <f>AVERAGE(Q13:Q18)</f>
        <v>10.45847670250896</v>
      </c>
      <c r="R24" s="376" t="e">
        <f t="shared" si="6"/>
        <v>#DIV/0!</v>
      </c>
      <c r="S24" s="370">
        <f t="shared" ref="S24:T24" si="25">SUM(S13:S18)</f>
        <v>0</v>
      </c>
      <c r="T24" s="370">
        <f t="shared" si="25"/>
        <v>0</v>
      </c>
      <c r="V24" s="60"/>
    </row>
    <row r="25" spans="1:22" ht="12" customHeight="1">
      <c r="A25" s="196" t="s">
        <v>168</v>
      </c>
      <c r="B25" s="372">
        <f>SUM(B7:B18)</f>
        <v>4106.394142503169</v>
      </c>
      <c r="C25" s="373">
        <f>SUM(C7:C18)</f>
        <v>3974.0076223774436</v>
      </c>
      <c r="D25" s="374">
        <f t="shared" si="7"/>
        <v>3.3313101711296006E-2</v>
      </c>
      <c r="E25" s="373">
        <f t="shared" ref="E25:K25" si="26">SUM(E7:E18)</f>
        <v>4152.3076029193762</v>
      </c>
      <c r="F25" s="373">
        <f t="shared" ref="F25" si="27">SUM(F7:F18)</f>
        <v>4093.27577143504</v>
      </c>
      <c r="G25" s="374">
        <f t="shared" si="1"/>
        <v>1.4421660005487615E-2</v>
      </c>
      <c r="H25" s="349">
        <f>SUM(H7:H18)</f>
        <v>7350</v>
      </c>
      <c r="I25" s="372">
        <f t="shared" si="26"/>
        <v>45015.246665818901</v>
      </c>
      <c r="J25" s="373">
        <f t="shared" ref="J25" si="28">SUM(J7:J18)</f>
        <v>43324.149474362915</v>
      </c>
      <c r="K25" s="373">
        <f t="shared" si="26"/>
        <v>45518.886751219878</v>
      </c>
      <c r="L25" s="373">
        <f t="shared" ref="L25" si="29">SUM(L7:L18)</f>
        <v>44625.049152840191</v>
      </c>
      <c r="M25" s="349">
        <f>SUM(M7:M18)</f>
        <v>80850</v>
      </c>
      <c r="N25" s="372">
        <f>AVERAGE(N7:N18)</f>
        <v>7.6824667178699437</v>
      </c>
      <c r="O25" s="373">
        <f>MAX(O7:O18)</f>
        <v>28.8</v>
      </c>
      <c r="P25" s="373">
        <f>MIN(P7:P18)</f>
        <v>-7.8</v>
      </c>
      <c r="Q25" s="355">
        <f>AVERAGE(Q7:Q18)</f>
        <v>8.7029783092324795</v>
      </c>
      <c r="R25" s="377">
        <f t="shared" si="6"/>
        <v>-1.0205115913625358</v>
      </c>
      <c r="S25" s="373">
        <f t="shared" ref="S25:T25" si="30">SUM(S7:S18)</f>
        <v>402.99468473116707</v>
      </c>
      <c r="T25" s="373">
        <f t="shared" si="30"/>
        <v>4429.1033380000008</v>
      </c>
      <c r="V25" s="60"/>
    </row>
    <row r="26" spans="1:22" ht="11.25" customHeight="1">
      <c r="A26" s="447" t="s">
        <v>319</v>
      </c>
      <c r="B26" s="447"/>
      <c r="C26" s="447"/>
      <c r="D26" s="447"/>
      <c r="E26" s="447"/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447"/>
      <c r="T26" s="447"/>
    </row>
    <row r="27" spans="1:22" ht="15" customHeight="1">
      <c r="A27" s="446" t="s">
        <v>235</v>
      </c>
      <c r="B27" s="446"/>
      <c r="C27" s="446"/>
      <c r="D27" s="446"/>
      <c r="E27" s="446"/>
      <c r="F27" s="446"/>
      <c r="G27" s="446"/>
      <c r="H27" s="446"/>
      <c r="I27" s="446"/>
      <c r="J27" s="446" t="s">
        <v>153</v>
      </c>
      <c r="K27" s="446"/>
      <c r="L27" s="446"/>
      <c r="M27" s="446"/>
      <c r="N27" s="446"/>
      <c r="O27" s="446"/>
      <c r="P27" s="446"/>
      <c r="Q27" s="446"/>
      <c r="R27" s="446"/>
      <c r="S27" s="446"/>
      <c r="T27" s="446"/>
    </row>
    <row r="28" spans="1:22" ht="8.15" customHeight="1">
      <c r="A28" s="53"/>
      <c r="B28" s="53"/>
      <c r="C28" s="53"/>
      <c r="D28" s="53"/>
      <c r="E28" s="53" t="s">
        <v>134</v>
      </c>
      <c r="F28" s="53" t="s">
        <v>129</v>
      </c>
      <c r="G28" s="53"/>
      <c r="H28" s="53"/>
      <c r="I28" s="53"/>
      <c r="J28" s="53"/>
      <c r="K28" s="53"/>
      <c r="L28" s="53"/>
      <c r="M28" s="53"/>
      <c r="N28" s="54" t="str">
        <f>N6</f>
        <v xml:space="preserve"> Průměr</v>
      </c>
      <c r="O28" s="54" t="str">
        <f>Q6</f>
        <v xml:space="preserve"> Normál</v>
      </c>
      <c r="P28" s="54"/>
      <c r="Q28" s="53"/>
      <c r="R28" s="53"/>
      <c r="S28" s="53"/>
      <c r="T28" s="53"/>
    </row>
    <row r="29" spans="1:22" ht="7" customHeight="1">
      <c r="A29" s="53"/>
      <c r="B29" s="53"/>
      <c r="C29" s="53"/>
      <c r="D29" s="53" t="str">
        <f>A7</f>
        <v>Leden</v>
      </c>
      <c r="E29" s="54">
        <f>B7</f>
        <v>1232.7041458701813</v>
      </c>
      <c r="F29" s="54">
        <f>E7</f>
        <v>1171.2408335837235</v>
      </c>
      <c r="G29" s="54"/>
      <c r="H29" s="54"/>
      <c r="I29" s="53"/>
      <c r="J29" s="53"/>
      <c r="K29" s="53"/>
      <c r="L29" s="53"/>
      <c r="M29" s="53" t="str">
        <f>A7</f>
        <v>Leden</v>
      </c>
      <c r="N29" s="54">
        <f>N7</f>
        <v>-2.7806451612903227</v>
      </c>
      <c r="O29" s="54">
        <f>Q7</f>
        <v>-1.1741935483870967</v>
      </c>
      <c r="P29" s="54"/>
      <c r="Q29" s="53"/>
      <c r="R29" s="53"/>
      <c r="S29" s="53"/>
      <c r="T29" s="53"/>
    </row>
    <row r="30" spans="1:22" ht="7" customHeight="1">
      <c r="A30" s="53"/>
      <c r="B30" s="53"/>
      <c r="C30" s="53"/>
      <c r="D30" s="53" t="str">
        <f t="shared" ref="D30:D39" si="31">A8</f>
        <v>Únor</v>
      </c>
      <c r="E30" s="54">
        <f t="shared" ref="E30:E40" si="32">B8</f>
        <v>924.54336114139187</v>
      </c>
      <c r="F30" s="54">
        <f t="shared" ref="F30:F40" si="33">E8</f>
        <v>961.38819945869488</v>
      </c>
      <c r="G30" s="54"/>
      <c r="H30" s="54"/>
      <c r="I30" s="53"/>
      <c r="J30" s="53"/>
      <c r="K30" s="53"/>
      <c r="L30" s="53"/>
      <c r="M30" s="53" t="str">
        <f t="shared" ref="M30:M40" si="34">A8</f>
        <v>Únor</v>
      </c>
      <c r="N30" s="54">
        <f t="shared" ref="N30:N40" si="35">N8</f>
        <v>1.4607142857142859</v>
      </c>
      <c r="O30" s="54">
        <f t="shared" ref="O30:O40" si="36">Q8</f>
        <v>0.26896551724137935</v>
      </c>
      <c r="P30" s="54"/>
      <c r="Q30" s="53"/>
      <c r="R30" s="53"/>
      <c r="S30" s="53"/>
      <c r="T30" s="53"/>
    </row>
    <row r="31" spans="1:22" ht="7" customHeight="1">
      <c r="A31" s="53"/>
      <c r="B31" s="53"/>
      <c r="C31" s="53"/>
      <c r="D31" s="53" t="str">
        <f t="shared" si="31"/>
        <v>Březen</v>
      </c>
      <c r="E31" s="54">
        <f t="shared" si="32"/>
        <v>721.01840250203804</v>
      </c>
      <c r="F31" s="54">
        <f t="shared" si="33"/>
        <v>783.37386534062068</v>
      </c>
      <c r="G31" s="54"/>
      <c r="H31" s="54"/>
      <c r="I31" s="53"/>
      <c r="J31" s="53"/>
      <c r="K31" s="53"/>
      <c r="L31" s="53"/>
      <c r="M31" s="53" t="str">
        <f t="shared" si="34"/>
        <v>Březen</v>
      </c>
      <c r="N31" s="54">
        <f t="shared" si="35"/>
        <v>5.3870967741935489</v>
      </c>
      <c r="O31" s="54">
        <f t="shared" si="36"/>
        <v>3.4870967741935481</v>
      </c>
      <c r="P31" s="54"/>
      <c r="Q31" s="53"/>
      <c r="R31" s="53"/>
      <c r="S31" s="53"/>
      <c r="T31" s="53"/>
    </row>
    <row r="32" spans="1:22" ht="7" customHeight="1">
      <c r="A32" s="53"/>
      <c r="B32" s="53"/>
      <c r="C32" s="53"/>
      <c r="D32" s="53" t="str">
        <f t="shared" si="31"/>
        <v>Duben</v>
      </c>
      <c r="E32" s="54">
        <f t="shared" si="32"/>
        <v>552.07611603457894</v>
      </c>
      <c r="F32" s="54">
        <f t="shared" si="33"/>
        <v>539.829889641318</v>
      </c>
      <c r="G32" s="54"/>
      <c r="H32" s="54"/>
      <c r="I32" s="53"/>
      <c r="J32" s="53"/>
      <c r="K32" s="53"/>
      <c r="L32" s="53"/>
      <c r="M32" s="53" t="str">
        <f t="shared" si="34"/>
        <v>Duben</v>
      </c>
      <c r="N32" s="54">
        <f t="shared" si="35"/>
        <v>8.2866666666666671</v>
      </c>
      <c r="O32" s="54">
        <f t="shared" si="36"/>
        <v>8.6933333333333316</v>
      </c>
      <c r="P32" s="54"/>
      <c r="Q32" s="53"/>
      <c r="R32" s="53"/>
      <c r="S32" s="53"/>
      <c r="T32" s="53"/>
    </row>
    <row r="33" spans="1:20" ht="7" customHeight="1">
      <c r="A33" s="53"/>
      <c r="B33" s="53"/>
      <c r="C33" s="53"/>
      <c r="D33" s="53" t="str">
        <f t="shared" si="31"/>
        <v>Květen</v>
      </c>
      <c r="E33" s="54">
        <f t="shared" si="32"/>
        <v>363.26406580503499</v>
      </c>
      <c r="F33" s="54">
        <f t="shared" si="33"/>
        <v>378.35234641375916</v>
      </c>
      <c r="G33" s="54"/>
      <c r="H33" s="54"/>
      <c r="I33" s="53"/>
      <c r="J33" s="53"/>
      <c r="K33" s="53"/>
      <c r="L33" s="53"/>
      <c r="M33" s="53" t="str">
        <f t="shared" si="34"/>
        <v>Květen</v>
      </c>
      <c r="N33" s="54">
        <f t="shared" si="35"/>
        <v>14.370967741935484</v>
      </c>
      <c r="O33" s="54">
        <f t="shared" si="36"/>
        <v>13.409677419354839</v>
      </c>
      <c r="P33" s="54"/>
      <c r="Q33" s="53"/>
      <c r="R33" s="53"/>
      <c r="S33" s="53"/>
      <c r="T33" s="53"/>
    </row>
    <row r="34" spans="1:20" ht="7" customHeight="1">
      <c r="A34" s="53"/>
      <c r="B34" s="53"/>
      <c r="C34" s="53"/>
      <c r="D34" s="53" t="str">
        <f t="shared" si="31"/>
        <v>Červen</v>
      </c>
      <c r="E34" s="54">
        <f t="shared" si="32"/>
        <v>312.7880511499431</v>
      </c>
      <c r="F34" s="54">
        <f t="shared" si="33"/>
        <v>318.12246848125949</v>
      </c>
      <c r="G34" s="54"/>
      <c r="H34" s="54"/>
      <c r="I34" s="53"/>
      <c r="J34" s="53"/>
      <c r="K34" s="53"/>
      <c r="L34" s="53"/>
      <c r="M34" s="53" t="str">
        <f t="shared" si="34"/>
        <v>Červen</v>
      </c>
      <c r="N34" s="54">
        <f t="shared" si="35"/>
        <v>19.37</v>
      </c>
      <c r="O34" s="54">
        <f t="shared" si="36"/>
        <v>17</v>
      </c>
      <c r="P34" s="54"/>
      <c r="Q34" s="53"/>
      <c r="R34" s="53"/>
      <c r="S34" s="53"/>
      <c r="T34" s="53"/>
    </row>
    <row r="35" spans="1:20" ht="7" customHeight="1">
      <c r="A35" s="53"/>
      <c r="B35" s="53"/>
      <c r="C35" s="53"/>
      <c r="D35" s="53" t="str">
        <f t="shared" si="31"/>
        <v>Červenec</v>
      </c>
      <c r="E35" s="54">
        <f t="shared" si="32"/>
        <v>0</v>
      </c>
      <c r="F35" s="54">
        <f t="shared" si="33"/>
        <v>0</v>
      </c>
      <c r="G35" s="54"/>
      <c r="H35" s="54"/>
      <c r="I35" s="53"/>
      <c r="J35" s="53"/>
      <c r="K35" s="53"/>
      <c r="L35" s="53"/>
      <c r="M35" s="53" t="str">
        <f t="shared" si="34"/>
        <v>Červenec</v>
      </c>
      <c r="N35" s="54">
        <f t="shared" si="35"/>
        <v>0</v>
      </c>
      <c r="O35" s="54">
        <f t="shared" si="36"/>
        <v>18.674193548387095</v>
      </c>
      <c r="P35" s="54"/>
      <c r="Q35" s="53"/>
      <c r="R35" s="53"/>
      <c r="S35" s="53"/>
      <c r="T35" s="53"/>
    </row>
    <row r="36" spans="1:20" ht="7" customHeight="1">
      <c r="A36" s="53"/>
      <c r="B36" s="53"/>
      <c r="C36" s="53"/>
      <c r="D36" s="53" t="str">
        <f t="shared" si="31"/>
        <v>Srpen</v>
      </c>
      <c r="E36" s="54">
        <f t="shared" si="32"/>
        <v>0</v>
      </c>
      <c r="F36" s="54">
        <f t="shared" si="33"/>
        <v>0</v>
      </c>
      <c r="G36" s="54"/>
      <c r="H36" s="54"/>
      <c r="I36" s="53"/>
      <c r="J36" s="53"/>
      <c r="K36" s="53"/>
      <c r="L36" s="53"/>
      <c r="M36" s="53" t="str">
        <f t="shared" si="34"/>
        <v>Srpen</v>
      </c>
      <c r="N36" s="54">
        <f t="shared" si="35"/>
        <v>0</v>
      </c>
      <c r="O36" s="54">
        <f t="shared" si="36"/>
        <v>18.203225806451616</v>
      </c>
      <c r="P36" s="54"/>
      <c r="Q36" s="53"/>
      <c r="R36" s="53"/>
      <c r="S36" s="53"/>
      <c r="T36" s="53"/>
    </row>
    <row r="37" spans="1:20" ht="7" customHeight="1">
      <c r="A37" s="53"/>
      <c r="B37" s="53"/>
      <c r="C37" s="53"/>
      <c r="D37" s="53" t="str">
        <f t="shared" si="31"/>
        <v>Září</v>
      </c>
      <c r="E37" s="54">
        <f t="shared" si="32"/>
        <v>0</v>
      </c>
      <c r="F37" s="54">
        <f t="shared" si="33"/>
        <v>0</v>
      </c>
      <c r="G37" s="54"/>
      <c r="H37" s="54"/>
      <c r="I37" s="53"/>
      <c r="J37" s="53"/>
      <c r="K37" s="53"/>
      <c r="L37" s="53"/>
      <c r="M37" s="53" t="str">
        <f t="shared" si="34"/>
        <v>Září</v>
      </c>
      <c r="N37" s="54">
        <f t="shared" si="35"/>
        <v>0</v>
      </c>
      <c r="O37" s="54">
        <f t="shared" si="36"/>
        <v>13.360000000000001</v>
      </c>
      <c r="P37" s="54"/>
      <c r="Q37" s="53"/>
      <c r="R37" s="53"/>
      <c r="S37" s="53"/>
      <c r="T37" s="53"/>
    </row>
    <row r="38" spans="1:20" ht="7" customHeight="1">
      <c r="A38" s="53"/>
      <c r="B38" s="53"/>
      <c r="C38" s="53"/>
      <c r="D38" s="53" t="str">
        <f t="shared" si="31"/>
        <v>Říjen</v>
      </c>
      <c r="E38" s="54">
        <f t="shared" si="32"/>
        <v>0</v>
      </c>
      <c r="F38" s="54">
        <f t="shared" si="33"/>
        <v>0</v>
      </c>
      <c r="G38" s="54"/>
      <c r="H38" s="54"/>
      <c r="I38" s="53"/>
      <c r="J38" s="53"/>
      <c r="K38" s="53"/>
      <c r="L38" s="53"/>
      <c r="M38" s="53" t="str">
        <f t="shared" si="34"/>
        <v>Říjen</v>
      </c>
      <c r="N38" s="54">
        <f t="shared" si="35"/>
        <v>0</v>
      </c>
      <c r="O38" s="54">
        <f t="shared" si="36"/>
        <v>8.6774193548387117</v>
      </c>
      <c r="P38" s="54"/>
      <c r="Q38" s="53"/>
      <c r="R38" s="53"/>
      <c r="S38" s="53"/>
      <c r="T38" s="53"/>
    </row>
    <row r="39" spans="1:20" ht="7" customHeight="1">
      <c r="A39" s="53"/>
      <c r="B39" s="53"/>
      <c r="C39" s="53"/>
      <c r="D39" s="53" t="str">
        <f t="shared" si="31"/>
        <v>Listopad</v>
      </c>
      <c r="E39" s="54">
        <f t="shared" si="32"/>
        <v>0</v>
      </c>
      <c r="F39" s="54">
        <f t="shared" si="33"/>
        <v>0</v>
      </c>
      <c r="G39" s="53"/>
      <c r="H39" s="53"/>
      <c r="I39" s="53"/>
      <c r="J39" s="53"/>
      <c r="K39" s="53"/>
      <c r="L39" s="53"/>
      <c r="M39" s="53" t="str">
        <f t="shared" si="34"/>
        <v>Listopad</v>
      </c>
      <c r="N39" s="54">
        <f t="shared" si="35"/>
        <v>0</v>
      </c>
      <c r="O39" s="54">
        <f t="shared" si="36"/>
        <v>3.9166666666666656</v>
      </c>
      <c r="P39" s="53"/>
      <c r="Q39" s="53"/>
      <c r="R39" s="53"/>
      <c r="S39" s="53"/>
      <c r="T39" s="53"/>
    </row>
    <row r="40" spans="1:20" ht="7" customHeight="1">
      <c r="A40" s="53"/>
      <c r="B40" s="53"/>
      <c r="C40" s="53"/>
      <c r="D40" s="53" t="str">
        <f>A18</f>
        <v>Prosinec</v>
      </c>
      <c r="E40" s="54">
        <f t="shared" si="32"/>
        <v>0</v>
      </c>
      <c r="F40" s="54">
        <f t="shared" si="33"/>
        <v>0</v>
      </c>
      <c r="G40" s="53"/>
      <c r="H40" s="53"/>
      <c r="I40" s="53"/>
      <c r="J40" s="53"/>
      <c r="K40" s="53"/>
      <c r="L40" s="53"/>
      <c r="M40" s="53" t="str">
        <f t="shared" si="34"/>
        <v>Prosinec</v>
      </c>
      <c r="N40" s="54">
        <f t="shared" si="35"/>
        <v>0</v>
      </c>
      <c r="O40" s="54">
        <f t="shared" si="36"/>
        <v>-8.0645161290322551E-2</v>
      </c>
      <c r="P40" s="53"/>
      <c r="Q40" s="53"/>
      <c r="R40" s="53"/>
      <c r="S40" s="53"/>
      <c r="T40" s="53"/>
    </row>
    <row r="41" spans="1:20" ht="12" customHeight="1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</row>
    <row r="42" spans="1:20" ht="12" customHeight="1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</row>
    <row r="43" spans="1:20" ht="12" customHeight="1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</row>
    <row r="54" spans="9:10">
      <c r="I54" s="55"/>
      <c r="J54" s="55"/>
    </row>
    <row r="56" spans="9:10">
      <c r="I56" s="60"/>
      <c r="J56" s="60"/>
    </row>
  </sheetData>
  <mergeCells count="12">
    <mergeCell ref="A27:I27"/>
    <mergeCell ref="J27:T27"/>
    <mergeCell ref="A26:T26"/>
    <mergeCell ref="B5:D5"/>
    <mergeCell ref="E5:G5"/>
    <mergeCell ref="S5:T6"/>
    <mergeCell ref="I4:M4"/>
    <mergeCell ref="N4:R4"/>
    <mergeCell ref="N5:R5"/>
    <mergeCell ref="B4:H4"/>
    <mergeCell ref="I5:J5"/>
    <mergeCell ref="K5:L5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ignoredErrors>
    <ignoredError sqref="B20:T21 B23:T25 B22:M22 O22:T22 B19:R19 T19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/>
  <dimension ref="A1:AJ44"/>
  <sheetViews>
    <sheetView showGridLines="0" zoomScaleNormal="100" zoomScaleSheetLayoutView="100" workbookViewId="0">
      <selection activeCell="C1" sqref="C1"/>
    </sheetView>
  </sheetViews>
  <sheetFormatPr defaultRowHeight="10"/>
  <cols>
    <col min="1" max="1" width="8.26953125" style="4" customWidth="1"/>
    <col min="2" max="3" width="5.453125" style="4" customWidth="1"/>
    <col min="4" max="4" width="6.54296875" style="4" customWidth="1"/>
    <col min="5" max="5" width="7.7265625" style="4" customWidth="1"/>
    <col min="6" max="6" width="4.1796875" style="4" customWidth="1"/>
    <col min="7" max="7" width="7.7265625" style="4" customWidth="1"/>
    <col min="8" max="13" width="6.7265625" style="4" customWidth="1"/>
    <col min="14" max="14" width="7.54296875" style="4" customWidth="1"/>
    <col min="15" max="18" width="7.26953125" style="4" customWidth="1"/>
    <col min="19" max="20" width="6.7265625" style="4" customWidth="1"/>
    <col min="21" max="21" width="8" style="4" customWidth="1"/>
    <col min="22" max="22" width="9.26953125" style="4" bestFit="1" customWidth="1"/>
    <col min="23" max="23" width="11.453125" style="4" bestFit="1" customWidth="1"/>
    <col min="24" max="262" width="9.1796875" style="4"/>
    <col min="263" max="275" width="10.7265625" style="4" customWidth="1"/>
    <col min="276" max="518" width="9.1796875" style="4"/>
    <col min="519" max="531" width="10.7265625" style="4" customWidth="1"/>
    <col min="532" max="774" width="9.1796875" style="4"/>
    <col min="775" max="787" width="10.7265625" style="4" customWidth="1"/>
    <col min="788" max="1030" width="9.1796875" style="4"/>
    <col min="1031" max="1043" width="10.7265625" style="4" customWidth="1"/>
    <col min="1044" max="1286" width="9.1796875" style="4"/>
    <col min="1287" max="1299" width="10.7265625" style="4" customWidth="1"/>
    <col min="1300" max="1542" width="9.1796875" style="4"/>
    <col min="1543" max="1555" width="10.7265625" style="4" customWidth="1"/>
    <col min="1556" max="1798" width="9.1796875" style="4"/>
    <col min="1799" max="1811" width="10.7265625" style="4" customWidth="1"/>
    <col min="1812" max="2054" width="9.1796875" style="4"/>
    <col min="2055" max="2067" width="10.7265625" style="4" customWidth="1"/>
    <col min="2068" max="2310" width="9.1796875" style="4"/>
    <col min="2311" max="2323" width="10.7265625" style="4" customWidth="1"/>
    <col min="2324" max="2566" width="9.1796875" style="4"/>
    <col min="2567" max="2579" width="10.7265625" style="4" customWidth="1"/>
    <col min="2580" max="2822" width="9.1796875" style="4"/>
    <col min="2823" max="2835" width="10.7265625" style="4" customWidth="1"/>
    <col min="2836" max="3078" width="9.1796875" style="4"/>
    <col min="3079" max="3091" width="10.7265625" style="4" customWidth="1"/>
    <col min="3092" max="3334" width="9.1796875" style="4"/>
    <col min="3335" max="3347" width="10.7265625" style="4" customWidth="1"/>
    <col min="3348" max="3590" width="9.1796875" style="4"/>
    <col min="3591" max="3603" width="10.7265625" style="4" customWidth="1"/>
    <col min="3604" max="3846" width="9.1796875" style="4"/>
    <col min="3847" max="3859" width="10.7265625" style="4" customWidth="1"/>
    <col min="3860" max="4102" width="9.1796875" style="4"/>
    <col min="4103" max="4115" width="10.7265625" style="4" customWidth="1"/>
    <col min="4116" max="4358" width="9.1796875" style="4"/>
    <col min="4359" max="4371" width="10.7265625" style="4" customWidth="1"/>
    <col min="4372" max="4614" width="9.1796875" style="4"/>
    <col min="4615" max="4627" width="10.7265625" style="4" customWidth="1"/>
    <col min="4628" max="4870" width="9.1796875" style="4"/>
    <col min="4871" max="4883" width="10.7265625" style="4" customWidth="1"/>
    <col min="4884" max="5126" width="9.1796875" style="4"/>
    <col min="5127" max="5139" width="10.7265625" style="4" customWidth="1"/>
    <col min="5140" max="5382" width="9.1796875" style="4"/>
    <col min="5383" max="5395" width="10.7265625" style="4" customWidth="1"/>
    <col min="5396" max="5638" width="9.1796875" style="4"/>
    <col min="5639" max="5651" width="10.7265625" style="4" customWidth="1"/>
    <col min="5652" max="5894" width="9.1796875" style="4"/>
    <col min="5895" max="5907" width="10.7265625" style="4" customWidth="1"/>
    <col min="5908" max="6150" width="9.1796875" style="4"/>
    <col min="6151" max="6163" width="10.7265625" style="4" customWidth="1"/>
    <col min="6164" max="6406" width="9.1796875" style="4"/>
    <col min="6407" max="6419" width="10.7265625" style="4" customWidth="1"/>
    <col min="6420" max="6662" width="9.1796875" style="4"/>
    <col min="6663" max="6675" width="10.7265625" style="4" customWidth="1"/>
    <col min="6676" max="6918" width="9.1796875" style="4"/>
    <col min="6919" max="6931" width="10.7265625" style="4" customWidth="1"/>
    <col min="6932" max="7174" width="9.1796875" style="4"/>
    <col min="7175" max="7187" width="10.7265625" style="4" customWidth="1"/>
    <col min="7188" max="7430" width="9.1796875" style="4"/>
    <col min="7431" max="7443" width="10.7265625" style="4" customWidth="1"/>
    <col min="7444" max="7686" width="9.1796875" style="4"/>
    <col min="7687" max="7699" width="10.7265625" style="4" customWidth="1"/>
    <col min="7700" max="7942" width="9.1796875" style="4"/>
    <col min="7943" max="7955" width="10.7265625" style="4" customWidth="1"/>
    <col min="7956" max="8198" width="9.1796875" style="4"/>
    <col min="8199" max="8211" width="10.7265625" style="4" customWidth="1"/>
    <col min="8212" max="8454" width="9.1796875" style="4"/>
    <col min="8455" max="8467" width="10.7265625" style="4" customWidth="1"/>
    <col min="8468" max="8710" width="9.1796875" style="4"/>
    <col min="8711" max="8723" width="10.7265625" style="4" customWidth="1"/>
    <col min="8724" max="8966" width="9.1796875" style="4"/>
    <col min="8967" max="8979" width="10.7265625" style="4" customWidth="1"/>
    <col min="8980" max="9222" width="9.1796875" style="4"/>
    <col min="9223" max="9235" width="10.7265625" style="4" customWidth="1"/>
    <col min="9236" max="9478" width="9.1796875" style="4"/>
    <col min="9479" max="9491" width="10.7265625" style="4" customWidth="1"/>
    <col min="9492" max="9734" width="9.1796875" style="4"/>
    <col min="9735" max="9747" width="10.7265625" style="4" customWidth="1"/>
    <col min="9748" max="9990" width="9.1796875" style="4"/>
    <col min="9991" max="10003" width="10.7265625" style="4" customWidth="1"/>
    <col min="10004" max="10246" width="9.1796875" style="4"/>
    <col min="10247" max="10259" width="10.7265625" style="4" customWidth="1"/>
    <col min="10260" max="10502" width="9.1796875" style="4"/>
    <col min="10503" max="10515" width="10.7265625" style="4" customWidth="1"/>
    <col min="10516" max="10758" width="9.1796875" style="4"/>
    <col min="10759" max="10771" width="10.7265625" style="4" customWidth="1"/>
    <col min="10772" max="11014" width="9.1796875" style="4"/>
    <col min="11015" max="11027" width="10.7265625" style="4" customWidth="1"/>
    <col min="11028" max="11270" width="9.1796875" style="4"/>
    <col min="11271" max="11283" width="10.7265625" style="4" customWidth="1"/>
    <col min="11284" max="11526" width="9.1796875" style="4"/>
    <col min="11527" max="11539" width="10.7265625" style="4" customWidth="1"/>
    <col min="11540" max="11782" width="9.1796875" style="4"/>
    <col min="11783" max="11795" width="10.7265625" style="4" customWidth="1"/>
    <col min="11796" max="12038" width="9.1796875" style="4"/>
    <col min="12039" max="12051" width="10.7265625" style="4" customWidth="1"/>
    <col min="12052" max="12294" width="9.1796875" style="4"/>
    <col min="12295" max="12307" width="10.7265625" style="4" customWidth="1"/>
    <col min="12308" max="12550" width="9.1796875" style="4"/>
    <col min="12551" max="12563" width="10.7265625" style="4" customWidth="1"/>
    <col min="12564" max="12806" width="9.1796875" style="4"/>
    <col min="12807" max="12819" width="10.7265625" style="4" customWidth="1"/>
    <col min="12820" max="13062" width="9.1796875" style="4"/>
    <col min="13063" max="13075" width="10.7265625" style="4" customWidth="1"/>
    <col min="13076" max="13318" width="9.1796875" style="4"/>
    <col min="13319" max="13331" width="10.7265625" style="4" customWidth="1"/>
    <col min="13332" max="13574" width="9.1796875" style="4"/>
    <col min="13575" max="13587" width="10.7265625" style="4" customWidth="1"/>
    <col min="13588" max="13830" width="9.1796875" style="4"/>
    <col min="13831" max="13843" width="10.7265625" style="4" customWidth="1"/>
    <col min="13844" max="14086" width="9.1796875" style="4"/>
    <col min="14087" max="14099" width="10.7265625" style="4" customWidth="1"/>
    <col min="14100" max="14342" width="9.1796875" style="4"/>
    <col min="14343" max="14355" width="10.7265625" style="4" customWidth="1"/>
    <col min="14356" max="14598" width="9.1796875" style="4"/>
    <col min="14599" max="14611" width="10.7265625" style="4" customWidth="1"/>
    <col min="14612" max="14854" width="9.1796875" style="4"/>
    <col min="14855" max="14867" width="10.7265625" style="4" customWidth="1"/>
    <col min="14868" max="15110" width="9.1796875" style="4"/>
    <col min="15111" max="15123" width="10.7265625" style="4" customWidth="1"/>
    <col min="15124" max="15366" width="9.1796875" style="4"/>
    <col min="15367" max="15379" width="10.7265625" style="4" customWidth="1"/>
    <col min="15380" max="15622" width="9.1796875" style="4"/>
    <col min="15623" max="15635" width="10.7265625" style="4" customWidth="1"/>
    <col min="15636" max="15878" width="9.1796875" style="4"/>
    <col min="15879" max="15891" width="10.7265625" style="4" customWidth="1"/>
    <col min="15892" max="16134" width="9.1796875" style="4"/>
    <col min="16135" max="16147" width="10.7265625" style="4" customWidth="1"/>
    <col min="16148" max="16384" width="9.1796875" style="4"/>
  </cols>
  <sheetData>
    <row r="1" spans="1:36" ht="18">
      <c r="A1" s="435" t="s">
        <v>280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  <c r="P1" s="435"/>
      <c r="Q1" s="435"/>
      <c r="R1" s="435"/>
      <c r="S1" s="435"/>
      <c r="T1" s="435"/>
      <c r="U1" s="435"/>
    </row>
    <row r="2" spans="1:36" ht="6" customHeight="1">
      <c r="A2" s="216"/>
      <c r="B2" s="449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  <c r="O2" s="450"/>
      <c r="P2" s="450"/>
      <c r="Q2" s="450"/>
      <c r="R2" s="450"/>
      <c r="S2" s="450"/>
      <c r="T2" s="450"/>
      <c r="U2" s="450"/>
    </row>
    <row r="3" spans="1:36" ht="18" customHeight="1">
      <c r="A3" s="227">
        <f>'3.1'!A4</f>
        <v>2026</v>
      </c>
      <c r="B3" s="441" t="s">
        <v>155</v>
      </c>
      <c r="C3" s="444"/>
      <c r="D3" s="444"/>
      <c r="E3" s="444"/>
      <c r="F3" s="444"/>
      <c r="G3" s="443"/>
      <c r="H3" s="444" t="s">
        <v>59</v>
      </c>
      <c r="I3" s="444"/>
      <c r="J3" s="444"/>
      <c r="K3" s="444"/>
      <c r="L3" s="444"/>
      <c r="M3" s="444"/>
      <c r="N3" s="444"/>
      <c r="O3" s="444"/>
      <c r="P3" s="444"/>
      <c r="Q3" s="444"/>
      <c r="R3" s="444"/>
      <c r="S3" s="444"/>
      <c r="T3" s="444"/>
      <c r="U3" s="444"/>
    </row>
    <row r="4" spans="1:36" ht="18" customHeight="1">
      <c r="A4" s="190"/>
      <c r="B4" s="224"/>
      <c r="C4" s="225"/>
      <c r="D4" s="225"/>
      <c r="E4" s="225"/>
      <c r="F4" s="225"/>
      <c r="G4" s="226"/>
      <c r="H4" s="228" t="s">
        <v>245</v>
      </c>
      <c r="I4" s="228"/>
      <c r="J4" s="228"/>
      <c r="K4" s="228"/>
      <c r="L4" s="228"/>
      <c r="M4" s="451" t="s">
        <v>251</v>
      </c>
      <c r="N4" s="228"/>
      <c r="O4" s="229" t="s">
        <v>205</v>
      </c>
      <c r="P4" s="228"/>
      <c r="Q4" s="228"/>
      <c r="R4" s="228"/>
      <c r="S4" s="228"/>
      <c r="T4" s="451" t="s">
        <v>251</v>
      </c>
      <c r="U4" s="228"/>
    </row>
    <row r="5" spans="1:36" ht="16.5" customHeight="1">
      <c r="A5" s="193"/>
      <c r="B5" s="210" t="s">
        <v>4</v>
      </c>
      <c r="C5" s="211" t="s">
        <v>5</v>
      </c>
      <c r="D5" s="175" t="s">
        <v>6</v>
      </c>
      <c r="E5" s="211" t="s">
        <v>7</v>
      </c>
      <c r="F5" s="211" t="s">
        <v>89</v>
      </c>
      <c r="G5" s="212" t="s">
        <v>0</v>
      </c>
      <c r="H5" s="211" t="s">
        <v>4</v>
      </c>
      <c r="I5" s="211" t="s">
        <v>5</v>
      </c>
      <c r="J5" s="175" t="s">
        <v>6</v>
      </c>
      <c r="K5" s="211" t="s">
        <v>7</v>
      </c>
      <c r="L5" s="211" t="s">
        <v>89</v>
      </c>
      <c r="M5" s="452"/>
      <c r="N5" s="211" t="s">
        <v>0</v>
      </c>
      <c r="O5" s="210" t="s">
        <v>4</v>
      </c>
      <c r="P5" s="211" t="s">
        <v>5</v>
      </c>
      <c r="Q5" s="175" t="s">
        <v>6</v>
      </c>
      <c r="R5" s="211" t="s">
        <v>7</v>
      </c>
      <c r="S5" s="211" t="s">
        <v>89</v>
      </c>
      <c r="T5" s="452"/>
      <c r="U5" s="211" t="s">
        <v>0</v>
      </c>
    </row>
    <row r="6" spans="1:36" ht="13" customHeight="1">
      <c r="A6" s="157" t="s">
        <v>156</v>
      </c>
      <c r="B6" s="219">
        <v>1521</v>
      </c>
      <c r="C6" s="214">
        <v>5610</v>
      </c>
      <c r="D6" s="215">
        <v>200752</v>
      </c>
      <c r="E6" s="215">
        <v>2492058</v>
      </c>
      <c r="F6" s="215">
        <v>281</v>
      </c>
      <c r="G6" s="221">
        <v>2700222</v>
      </c>
      <c r="H6" s="158">
        <v>476.91904661626603</v>
      </c>
      <c r="I6" s="158">
        <v>117.566306983765</v>
      </c>
      <c r="J6" s="159">
        <v>216.07482559270699</v>
      </c>
      <c r="K6" s="159">
        <v>398.17630281963102</v>
      </c>
      <c r="L6" s="159">
        <v>7.5347471755589996</v>
      </c>
      <c r="M6" s="159">
        <v>16.432916682252998</v>
      </c>
      <c r="N6" s="159">
        <v>1232.704145870181</v>
      </c>
      <c r="O6" s="164">
        <v>5223.1655511479994</v>
      </c>
      <c r="P6" s="158">
        <v>1287.2403050309999</v>
      </c>
      <c r="Q6" s="159">
        <v>2365.6677023519073</v>
      </c>
      <c r="R6" s="159">
        <v>4359.1085989361482</v>
      </c>
      <c r="S6" s="159">
        <v>82.472217974000003</v>
      </c>
      <c r="T6" s="159">
        <v>179.94783733400001</v>
      </c>
      <c r="U6" s="159">
        <v>13497.602212775055</v>
      </c>
      <c r="V6" s="48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</row>
    <row r="7" spans="1:36" ht="13" customHeight="1">
      <c r="A7" s="157" t="s">
        <v>157</v>
      </c>
      <c r="B7" s="219">
        <v>1501</v>
      </c>
      <c r="C7" s="215">
        <v>5624</v>
      </c>
      <c r="D7" s="215">
        <v>200681</v>
      </c>
      <c r="E7" s="215">
        <v>2489631</v>
      </c>
      <c r="F7" s="215">
        <v>280</v>
      </c>
      <c r="G7" s="221">
        <v>2697717</v>
      </c>
      <c r="H7" s="158">
        <v>370.67405727133598</v>
      </c>
      <c r="I7" s="159">
        <v>86.765138812574989</v>
      </c>
      <c r="J7" s="159">
        <v>159.71680687567797</v>
      </c>
      <c r="K7" s="159">
        <v>283.7950750050141</v>
      </c>
      <c r="L7" s="159">
        <v>7.0087968772979989</v>
      </c>
      <c r="M7" s="159">
        <v>16.583486299491</v>
      </c>
      <c r="N7" s="159">
        <v>924.54336114139198</v>
      </c>
      <c r="O7" s="164">
        <v>4046.431190156</v>
      </c>
      <c r="P7" s="159">
        <v>946.64875306700003</v>
      </c>
      <c r="Q7" s="159">
        <v>1742.4731005742321</v>
      </c>
      <c r="R7" s="159">
        <v>3096.0376197975643</v>
      </c>
      <c r="S7" s="159">
        <v>76.446783889000002</v>
      </c>
      <c r="T7" s="159">
        <v>180.97940418600001</v>
      </c>
      <c r="U7" s="159">
        <v>10089.016851669796</v>
      </c>
      <c r="V7" s="50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</row>
    <row r="8" spans="1:36" ht="13" customHeight="1">
      <c r="A8" s="160" t="s">
        <v>158</v>
      </c>
      <c r="B8" s="220">
        <v>1500</v>
      </c>
      <c r="C8" s="218">
        <v>5402</v>
      </c>
      <c r="D8" s="218">
        <v>200723</v>
      </c>
      <c r="E8" s="218">
        <v>2487318</v>
      </c>
      <c r="F8" s="218">
        <v>280</v>
      </c>
      <c r="G8" s="222">
        <v>2695223</v>
      </c>
      <c r="H8" s="161">
        <v>309.09037468699705</v>
      </c>
      <c r="I8" s="162">
        <v>67.911770976973997</v>
      </c>
      <c r="J8" s="162">
        <v>117.31857861523999</v>
      </c>
      <c r="K8" s="162">
        <v>206.37669275706497</v>
      </c>
      <c r="L8" s="162">
        <v>7.515586395093</v>
      </c>
      <c r="M8" s="162">
        <v>12.805399070668999</v>
      </c>
      <c r="N8" s="162">
        <v>721.01840250203793</v>
      </c>
      <c r="O8" s="165">
        <v>3392.9281344380001</v>
      </c>
      <c r="P8" s="162">
        <v>745.52245482600006</v>
      </c>
      <c r="Q8" s="162">
        <v>1287.7902969696499</v>
      </c>
      <c r="R8" s="162">
        <v>2265.2633954343937</v>
      </c>
      <c r="S8" s="162">
        <v>82.474592754</v>
      </c>
      <c r="T8" s="162">
        <v>140.57878254300005</v>
      </c>
      <c r="U8" s="162">
        <v>7914.557656965043</v>
      </c>
      <c r="V8" s="51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</row>
    <row r="9" spans="1:36" ht="13" customHeight="1">
      <c r="A9" s="157" t="s">
        <v>159</v>
      </c>
      <c r="B9" s="219">
        <v>1499</v>
      </c>
      <c r="C9" s="215">
        <v>5407</v>
      </c>
      <c r="D9" s="215">
        <v>200546</v>
      </c>
      <c r="E9" s="215">
        <v>2484536</v>
      </c>
      <c r="F9" s="215">
        <v>280</v>
      </c>
      <c r="G9" s="221">
        <v>2692268</v>
      </c>
      <c r="H9" s="158">
        <v>262.63855302300004</v>
      </c>
      <c r="I9" s="159">
        <v>50.642633883999991</v>
      </c>
      <c r="J9" s="159">
        <v>80.109523548999988</v>
      </c>
      <c r="K9" s="159">
        <v>142.61323254300004</v>
      </c>
      <c r="L9" s="159">
        <v>7.231692999999999</v>
      </c>
      <c r="M9" s="159">
        <v>8.8404800355789988</v>
      </c>
      <c r="N9" s="159">
        <v>552.07611603457894</v>
      </c>
      <c r="O9" s="164">
        <v>2886.909745677001</v>
      </c>
      <c r="P9" s="159">
        <v>556.75852266200002</v>
      </c>
      <c r="Q9" s="159">
        <v>880.61677479700006</v>
      </c>
      <c r="R9" s="159">
        <v>1567.6673787259999</v>
      </c>
      <c r="S9" s="159">
        <v>79.475374679999987</v>
      </c>
      <c r="T9" s="159">
        <v>97.191426489999984</v>
      </c>
      <c r="U9" s="159">
        <v>6068.6192230320003</v>
      </c>
      <c r="V9" s="50"/>
      <c r="W9" s="49"/>
      <c r="X9" s="49"/>
      <c r="Y9" s="49"/>
    </row>
    <row r="10" spans="1:36" ht="13" customHeight="1">
      <c r="A10" s="157" t="s">
        <v>160</v>
      </c>
      <c r="B10" s="219">
        <v>1499</v>
      </c>
      <c r="C10" s="215">
        <v>5401</v>
      </c>
      <c r="D10" s="215">
        <v>200435</v>
      </c>
      <c r="E10" s="215">
        <v>2482044</v>
      </c>
      <c r="F10" s="215">
        <v>280</v>
      </c>
      <c r="G10" s="221">
        <v>2689659</v>
      </c>
      <c r="H10" s="158">
        <v>228.364026018</v>
      </c>
      <c r="I10" s="159">
        <v>29.866347925000003</v>
      </c>
      <c r="J10" s="159">
        <v>34.624036275000002</v>
      </c>
      <c r="K10" s="159">
        <v>58.460643783000009</v>
      </c>
      <c r="L10" s="159">
        <v>7.2176419999999988</v>
      </c>
      <c r="M10" s="159">
        <v>4.7313698040350003</v>
      </c>
      <c r="N10" s="159">
        <v>363.26406580503505</v>
      </c>
      <c r="O10" s="164">
        <v>2509.4661395609992</v>
      </c>
      <c r="P10" s="159">
        <v>328.32792287099994</v>
      </c>
      <c r="Q10" s="159">
        <v>380.58080239135501</v>
      </c>
      <c r="R10" s="159">
        <v>642.67287580863808</v>
      </c>
      <c r="S10" s="159">
        <v>79.330567292000012</v>
      </c>
      <c r="T10" s="159">
        <v>52.031861627000012</v>
      </c>
      <c r="U10" s="159">
        <v>3992.4101695509926</v>
      </c>
      <c r="V10" s="50"/>
      <c r="W10" s="49"/>
      <c r="X10" s="49"/>
      <c r="Y10" s="49"/>
    </row>
    <row r="11" spans="1:36" ht="13" customHeight="1">
      <c r="A11" s="160" t="s">
        <v>161</v>
      </c>
      <c r="B11" s="220">
        <v>1502</v>
      </c>
      <c r="C11" s="218">
        <v>5397</v>
      </c>
      <c r="D11" s="218">
        <v>200382</v>
      </c>
      <c r="E11" s="218">
        <v>2479634</v>
      </c>
      <c r="F11" s="218">
        <v>280</v>
      </c>
      <c r="G11" s="222">
        <v>2687195</v>
      </c>
      <c r="H11" s="161">
        <v>234.77826505999997</v>
      </c>
      <c r="I11" s="162">
        <v>21.782741183999999</v>
      </c>
      <c r="J11" s="162">
        <v>17.954160039000005</v>
      </c>
      <c r="K11" s="162">
        <v>30.429051717</v>
      </c>
      <c r="L11" s="162">
        <v>7.3486270000000005</v>
      </c>
      <c r="M11" s="162">
        <v>0.49520614994299783</v>
      </c>
      <c r="N11" s="162">
        <v>312.78805114994293</v>
      </c>
      <c r="O11" s="165">
        <v>2592.2800276630001</v>
      </c>
      <c r="P11" s="162">
        <v>240.37694365200002</v>
      </c>
      <c r="Q11" s="162">
        <v>198.06497176956898</v>
      </c>
      <c r="R11" s="162">
        <v>335.782429445437</v>
      </c>
      <c r="S11" s="162">
        <v>81.074284330999987</v>
      </c>
      <c r="T11" s="162">
        <v>5.4618949649999848</v>
      </c>
      <c r="U11" s="162">
        <v>3453.0405518260063</v>
      </c>
      <c r="V11" s="50"/>
      <c r="W11" s="49"/>
      <c r="X11" s="49"/>
      <c r="Y11" s="49"/>
    </row>
    <row r="12" spans="1:36" ht="13" customHeight="1">
      <c r="A12" s="157" t="s">
        <v>162</v>
      </c>
      <c r="B12" s="219"/>
      <c r="C12" s="215"/>
      <c r="D12" s="215"/>
      <c r="E12" s="215"/>
      <c r="F12" s="215"/>
      <c r="G12" s="221"/>
      <c r="H12" s="158"/>
      <c r="I12" s="159"/>
      <c r="J12" s="159"/>
      <c r="K12" s="159"/>
      <c r="L12" s="159"/>
      <c r="M12" s="159"/>
      <c r="N12" s="159"/>
      <c r="O12" s="164"/>
      <c r="P12" s="159"/>
      <c r="Q12" s="159"/>
      <c r="R12" s="159"/>
      <c r="S12" s="159"/>
      <c r="T12" s="159"/>
      <c r="U12" s="159"/>
      <c r="V12" s="50"/>
      <c r="W12" s="49"/>
      <c r="X12" s="49"/>
      <c r="Y12" s="49"/>
    </row>
    <row r="13" spans="1:36" ht="13" customHeight="1">
      <c r="A13" s="157" t="s">
        <v>163</v>
      </c>
      <c r="B13" s="219"/>
      <c r="C13" s="215"/>
      <c r="D13" s="215"/>
      <c r="E13" s="215"/>
      <c r="F13" s="215"/>
      <c r="G13" s="221"/>
      <c r="H13" s="158"/>
      <c r="I13" s="159"/>
      <c r="J13" s="159"/>
      <c r="K13" s="159"/>
      <c r="L13" s="159"/>
      <c r="M13" s="159"/>
      <c r="N13" s="159"/>
      <c r="O13" s="164"/>
      <c r="P13" s="159"/>
      <c r="Q13" s="159"/>
      <c r="R13" s="159"/>
      <c r="S13" s="159"/>
      <c r="T13" s="159"/>
      <c r="U13" s="159"/>
      <c r="V13" s="50"/>
      <c r="W13" s="49"/>
      <c r="X13" s="49"/>
      <c r="Y13" s="49"/>
    </row>
    <row r="14" spans="1:36" ht="13" customHeight="1">
      <c r="A14" s="160" t="s">
        <v>164</v>
      </c>
      <c r="B14" s="220"/>
      <c r="C14" s="218"/>
      <c r="D14" s="218"/>
      <c r="E14" s="218"/>
      <c r="F14" s="218"/>
      <c r="G14" s="222"/>
      <c r="H14" s="161"/>
      <c r="I14" s="162"/>
      <c r="J14" s="162"/>
      <c r="K14" s="162"/>
      <c r="L14" s="162"/>
      <c r="M14" s="162"/>
      <c r="N14" s="162"/>
      <c r="O14" s="165"/>
      <c r="P14" s="162"/>
      <c r="Q14" s="162"/>
      <c r="R14" s="162"/>
      <c r="S14" s="162"/>
      <c r="T14" s="162"/>
      <c r="U14" s="162"/>
      <c r="V14" s="50"/>
      <c r="W14" s="49"/>
      <c r="X14" s="49"/>
      <c r="Y14" s="49"/>
    </row>
    <row r="15" spans="1:36" ht="13" customHeight="1">
      <c r="A15" s="157" t="s">
        <v>165</v>
      </c>
      <c r="B15" s="219"/>
      <c r="C15" s="215"/>
      <c r="D15" s="215"/>
      <c r="E15" s="215"/>
      <c r="F15" s="215"/>
      <c r="G15" s="221"/>
      <c r="H15" s="158"/>
      <c r="I15" s="159"/>
      <c r="J15" s="159"/>
      <c r="K15" s="159"/>
      <c r="L15" s="159"/>
      <c r="M15" s="159"/>
      <c r="N15" s="159"/>
      <c r="O15" s="164"/>
      <c r="P15" s="159"/>
      <c r="Q15" s="159"/>
      <c r="R15" s="159"/>
      <c r="S15" s="159"/>
      <c r="T15" s="159"/>
      <c r="U15" s="159"/>
      <c r="V15" s="50"/>
      <c r="W15" s="49"/>
      <c r="X15" s="49"/>
      <c r="Y15" s="49"/>
    </row>
    <row r="16" spans="1:36" ht="13" customHeight="1">
      <c r="A16" s="157" t="s">
        <v>166</v>
      </c>
      <c r="B16" s="219"/>
      <c r="C16" s="215"/>
      <c r="D16" s="215"/>
      <c r="E16" s="215"/>
      <c r="F16" s="215"/>
      <c r="G16" s="221"/>
      <c r="H16" s="158"/>
      <c r="I16" s="159"/>
      <c r="J16" s="159"/>
      <c r="K16" s="159"/>
      <c r="L16" s="159"/>
      <c r="M16" s="159"/>
      <c r="N16" s="159"/>
      <c r="O16" s="164"/>
      <c r="P16" s="159"/>
      <c r="Q16" s="159"/>
      <c r="R16" s="159"/>
      <c r="S16" s="159"/>
      <c r="T16" s="159"/>
      <c r="U16" s="159"/>
      <c r="V16" s="50"/>
      <c r="W16" s="49"/>
      <c r="X16" s="49"/>
      <c r="Y16" s="49"/>
    </row>
    <row r="17" spans="1:25" ht="13" customHeight="1">
      <c r="A17" s="160" t="s">
        <v>167</v>
      </c>
      <c r="B17" s="220"/>
      <c r="C17" s="218"/>
      <c r="D17" s="218"/>
      <c r="E17" s="218"/>
      <c r="F17" s="218"/>
      <c r="G17" s="222"/>
      <c r="H17" s="161"/>
      <c r="I17" s="162"/>
      <c r="J17" s="162"/>
      <c r="K17" s="162"/>
      <c r="L17" s="162"/>
      <c r="M17" s="162"/>
      <c r="N17" s="162"/>
      <c r="O17" s="165"/>
      <c r="P17" s="162"/>
      <c r="Q17" s="162"/>
      <c r="R17" s="162"/>
      <c r="S17" s="162"/>
      <c r="T17" s="162"/>
      <c r="U17" s="162"/>
      <c r="V17" s="50"/>
      <c r="W17" s="49"/>
      <c r="X17" s="49"/>
      <c r="Y17" s="49"/>
    </row>
    <row r="18" spans="1:25" ht="13" customHeight="1">
      <c r="A18" s="157" t="s">
        <v>47</v>
      </c>
      <c r="B18" s="219">
        <f>B8</f>
        <v>1500</v>
      </c>
      <c r="C18" s="214">
        <f t="shared" ref="C18:E18" si="0">C8</f>
        <v>5402</v>
      </c>
      <c r="D18" s="214">
        <f t="shared" si="0"/>
        <v>200723</v>
      </c>
      <c r="E18" s="214">
        <f t="shared" si="0"/>
        <v>2487318</v>
      </c>
      <c r="F18" s="214">
        <f t="shared" ref="F18" si="1">F8</f>
        <v>280</v>
      </c>
      <c r="G18" s="223">
        <f>G8</f>
        <v>2695223</v>
      </c>
      <c r="H18" s="158">
        <f>SUM(H6:H8)</f>
        <v>1156.6834785745991</v>
      </c>
      <c r="I18" s="158">
        <f>SUM(I6:I8)</f>
        <v>272.24321677331397</v>
      </c>
      <c r="J18" s="158">
        <f t="shared" ref="J18:K18" si="2">SUM(J6:J8)</f>
        <v>493.1102110836249</v>
      </c>
      <c r="K18" s="158">
        <f t="shared" si="2"/>
        <v>888.34807058171009</v>
      </c>
      <c r="L18" s="158">
        <f t="shared" ref="L18" si="3">SUM(L6:L8)</f>
        <v>22.059130447949997</v>
      </c>
      <c r="M18" s="158">
        <f t="shared" ref="M18" si="4">SUM(M6:M8)</f>
        <v>45.821802052412991</v>
      </c>
      <c r="N18" s="158">
        <f>SUM(N6:N8)</f>
        <v>2878.2659095136109</v>
      </c>
      <c r="O18" s="164">
        <f>SUM(O6:O8)</f>
        <v>12662.524875741999</v>
      </c>
      <c r="P18" s="158">
        <f>SUM(P6:P8)</f>
        <v>2979.4115129239999</v>
      </c>
      <c r="Q18" s="158">
        <f t="shared" ref="Q18:U18" si="5">SUM(Q6:Q8)</f>
        <v>5395.931099895789</v>
      </c>
      <c r="R18" s="158">
        <f t="shared" si="5"/>
        <v>9720.4096141681075</v>
      </c>
      <c r="S18" s="158">
        <f t="shared" ref="S18" si="6">SUM(S6:S8)</f>
        <v>241.39359461700002</v>
      </c>
      <c r="T18" s="158">
        <f t="shared" ref="T18" si="7">SUM(T6:T8)</f>
        <v>501.5060240630001</v>
      </c>
      <c r="U18" s="158">
        <f t="shared" si="5"/>
        <v>31501.176721409895</v>
      </c>
    </row>
    <row r="19" spans="1:25" ht="13" customHeight="1">
      <c r="A19" s="157" t="s">
        <v>55</v>
      </c>
      <c r="B19" s="219">
        <f>B11</f>
        <v>1502</v>
      </c>
      <c r="C19" s="214">
        <f t="shared" ref="C19:G19" si="8">C11</f>
        <v>5397</v>
      </c>
      <c r="D19" s="214">
        <f t="shared" si="8"/>
        <v>200382</v>
      </c>
      <c r="E19" s="214">
        <f t="shared" si="8"/>
        <v>2479634</v>
      </c>
      <c r="F19" s="214">
        <f t="shared" ref="F19" si="9">F11</f>
        <v>280</v>
      </c>
      <c r="G19" s="223">
        <f t="shared" si="8"/>
        <v>2687195</v>
      </c>
      <c r="H19" s="158">
        <f>SUM(H9:H11)</f>
        <v>725.78084410099996</v>
      </c>
      <c r="I19" s="158">
        <f>SUM(I9:I11)</f>
        <v>102.29172299299999</v>
      </c>
      <c r="J19" s="158">
        <f t="shared" ref="J19:N19" si="10">SUM(J9:J11)</f>
        <v>132.68771986300001</v>
      </c>
      <c r="K19" s="158">
        <f t="shared" si="10"/>
        <v>231.50292804300005</v>
      </c>
      <c r="L19" s="158">
        <f t="shared" ref="L19" si="11">SUM(L9:L11)</f>
        <v>21.797961999999998</v>
      </c>
      <c r="M19" s="158">
        <f t="shared" ref="M19" si="12">SUM(M9:M11)</f>
        <v>14.067055989556998</v>
      </c>
      <c r="N19" s="158">
        <f t="shared" si="10"/>
        <v>1228.1282329895569</v>
      </c>
      <c r="O19" s="164">
        <f>SUM(O9:O11)</f>
        <v>7988.6559129010002</v>
      </c>
      <c r="P19" s="158">
        <f>SUM(P9:P11)</f>
        <v>1125.4633891849999</v>
      </c>
      <c r="Q19" s="158">
        <f t="shared" ref="Q19:U19" si="13">SUM(Q9:Q11)</f>
        <v>1459.2625489579241</v>
      </c>
      <c r="R19" s="158">
        <f t="shared" si="13"/>
        <v>2546.1226839800752</v>
      </c>
      <c r="S19" s="158">
        <f t="shared" ref="S19" si="14">SUM(S9:S11)</f>
        <v>239.88022630299997</v>
      </c>
      <c r="T19" s="158">
        <f t="shared" ref="T19" si="15">SUM(T9:T11)</f>
        <v>154.68518308199998</v>
      </c>
      <c r="U19" s="158">
        <f t="shared" si="13"/>
        <v>13514.069944409001</v>
      </c>
    </row>
    <row r="20" spans="1:25" ht="13" customHeight="1">
      <c r="A20" s="157" t="s">
        <v>62</v>
      </c>
      <c r="B20" s="378">
        <f>B14</f>
        <v>0</v>
      </c>
      <c r="C20" s="379">
        <f t="shared" ref="C20:G20" si="16">C14</f>
        <v>0</v>
      </c>
      <c r="D20" s="379">
        <f t="shared" si="16"/>
        <v>0</v>
      </c>
      <c r="E20" s="379">
        <f t="shared" si="16"/>
        <v>0</v>
      </c>
      <c r="F20" s="379">
        <f t="shared" ref="F20" si="17">F14</f>
        <v>0</v>
      </c>
      <c r="G20" s="380">
        <f t="shared" si="16"/>
        <v>0</v>
      </c>
      <c r="H20" s="358">
        <f>SUM(H12:H14)</f>
        <v>0</v>
      </c>
      <c r="I20" s="358">
        <f>SUM(I12:I14)</f>
        <v>0</v>
      </c>
      <c r="J20" s="358">
        <f t="shared" ref="J20:N20" si="18">SUM(J12:J14)</f>
        <v>0</v>
      </c>
      <c r="K20" s="358">
        <f t="shared" si="18"/>
        <v>0</v>
      </c>
      <c r="L20" s="358">
        <f t="shared" ref="L20" si="19">SUM(L12:L14)</f>
        <v>0</v>
      </c>
      <c r="M20" s="358">
        <f t="shared" ref="M20" si="20">SUM(M12:M14)</f>
        <v>0</v>
      </c>
      <c r="N20" s="358">
        <f t="shared" si="18"/>
        <v>0</v>
      </c>
      <c r="O20" s="357">
        <f>SUM(O12:O14)</f>
        <v>0</v>
      </c>
      <c r="P20" s="358">
        <f>SUM(P12:P14)</f>
        <v>0</v>
      </c>
      <c r="Q20" s="358">
        <f t="shared" ref="Q20:U20" si="21">SUM(Q12:Q14)</f>
        <v>0</v>
      </c>
      <c r="R20" s="358">
        <f t="shared" si="21"/>
        <v>0</v>
      </c>
      <c r="S20" s="358">
        <f t="shared" ref="S20" si="22">SUM(S12:S14)</f>
        <v>0</v>
      </c>
      <c r="T20" s="358">
        <f t="shared" ref="T20" si="23">SUM(T12:T14)</f>
        <v>0</v>
      </c>
      <c r="U20" s="358">
        <f t="shared" si="21"/>
        <v>0</v>
      </c>
    </row>
    <row r="21" spans="1:25" ht="13" customHeight="1">
      <c r="A21" s="160" t="s">
        <v>56</v>
      </c>
      <c r="B21" s="381">
        <f>B17</f>
        <v>0</v>
      </c>
      <c r="C21" s="382">
        <f t="shared" ref="C21:E21" si="24">C17</f>
        <v>0</v>
      </c>
      <c r="D21" s="382">
        <f t="shared" si="24"/>
        <v>0</v>
      </c>
      <c r="E21" s="382">
        <f t="shared" si="24"/>
        <v>0</v>
      </c>
      <c r="F21" s="382">
        <f t="shared" ref="F21" si="25">F17</f>
        <v>0</v>
      </c>
      <c r="G21" s="383">
        <f>G17</f>
        <v>0</v>
      </c>
      <c r="H21" s="361">
        <f>SUM(H15:H17)</f>
        <v>0</v>
      </c>
      <c r="I21" s="361">
        <f>SUM(I15:I17)</f>
        <v>0</v>
      </c>
      <c r="J21" s="361">
        <f t="shared" ref="J21:N21" si="26">SUM(J15:J17)</f>
        <v>0</v>
      </c>
      <c r="K21" s="361">
        <f t="shared" si="26"/>
        <v>0</v>
      </c>
      <c r="L21" s="361">
        <f t="shared" ref="L21" si="27">SUM(L15:L17)</f>
        <v>0</v>
      </c>
      <c r="M21" s="361">
        <f t="shared" ref="M21" si="28">SUM(M15:M17)</f>
        <v>0</v>
      </c>
      <c r="N21" s="361">
        <f t="shared" si="26"/>
        <v>0</v>
      </c>
      <c r="O21" s="360">
        <f>SUM(O15:O17)</f>
        <v>0</v>
      </c>
      <c r="P21" s="361">
        <f>SUM(P15:P17)</f>
        <v>0</v>
      </c>
      <c r="Q21" s="361">
        <f t="shared" ref="Q21:U21" si="29">SUM(Q15:Q17)</f>
        <v>0</v>
      </c>
      <c r="R21" s="361">
        <f t="shared" si="29"/>
        <v>0</v>
      </c>
      <c r="S21" s="361">
        <f t="shared" ref="S21" si="30">SUM(S15:S17)</f>
        <v>0</v>
      </c>
      <c r="T21" s="361">
        <f t="shared" ref="T21" si="31">SUM(T15:T17)</f>
        <v>0</v>
      </c>
      <c r="U21" s="361">
        <f t="shared" si="29"/>
        <v>0</v>
      </c>
    </row>
    <row r="22" spans="1:25" ht="13" customHeight="1">
      <c r="A22" s="157" t="s">
        <v>57</v>
      </c>
      <c r="B22" s="219">
        <f>B11</f>
        <v>1502</v>
      </c>
      <c r="C22" s="214">
        <f t="shared" ref="C22:G22" si="32">C11</f>
        <v>5397</v>
      </c>
      <c r="D22" s="214">
        <f t="shared" si="32"/>
        <v>200382</v>
      </c>
      <c r="E22" s="214">
        <f t="shared" si="32"/>
        <v>2479634</v>
      </c>
      <c r="F22" s="214">
        <f t="shared" ref="F22" si="33">F11</f>
        <v>280</v>
      </c>
      <c r="G22" s="223">
        <f t="shared" si="32"/>
        <v>2687195</v>
      </c>
      <c r="H22" s="158">
        <f>SUM(H6:H11)</f>
        <v>1882.4643226755991</v>
      </c>
      <c r="I22" s="158">
        <f>SUM(I6:I11)</f>
        <v>374.53493976631398</v>
      </c>
      <c r="J22" s="158">
        <f t="shared" ref="J22:N22" si="34">SUM(J6:J11)</f>
        <v>625.79793094662489</v>
      </c>
      <c r="K22" s="158">
        <f t="shared" si="34"/>
        <v>1119.8509986247102</v>
      </c>
      <c r="L22" s="158">
        <f t="shared" ref="L22" si="35">SUM(L6:L11)</f>
        <v>43.857092447949995</v>
      </c>
      <c r="M22" s="158">
        <f t="shared" ref="M22" si="36">SUM(M6:M11)</f>
        <v>59.888858041969982</v>
      </c>
      <c r="N22" s="158">
        <f t="shared" si="34"/>
        <v>4106.394142503168</v>
      </c>
      <c r="O22" s="164">
        <f>SUM(O6:O11)</f>
        <v>20651.180788643</v>
      </c>
      <c r="P22" s="158">
        <f>SUM(P6:P11)</f>
        <v>4104.8749021089998</v>
      </c>
      <c r="Q22" s="158">
        <f t="shared" ref="Q22:U22" si="37">SUM(Q6:Q11)</f>
        <v>6855.1936488537131</v>
      </c>
      <c r="R22" s="158">
        <f t="shared" si="37"/>
        <v>12266.532298148182</v>
      </c>
      <c r="S22" s="158">
        <f t="shared" ref="S22" si="38">SUM(S6:S11)</f>
        <v>481.27382092000005</v>
      </c>
      <c r="T22" s="158">
        <f t="shared" ref="T22" si="39">SUM(T6:T11)</f>
        <v>656.19120714500002</v>
      </c>
      <c r="U22" s="158">
        <f t="shared" si="37"/>
        <v>45015.246665818893</v>
      </c>
    </row>
    <row r="23" spans="1:25" ht="13" customHeight="1">
      <c r="A23" s="160" t="s">
        <v>58</v>
      </c>
      <c r="B23" s="381">
        <f>B17</f>
        <v>0</v>
      </c>
      <c r="C23" s="382">
        <f t="shared" ref="C23:G23" si="40">C17</f>
        <v>0</v>
      </c>
      <c r="D23" s="382">
        <f t="shared" si="40"/>
        <v>0</v>
      </c>
      <c r="E23" s="382">
        <f t="shared" si="40"/>
        <v>0</v>
      </c>
      <c r="F23" s="382">
        <f t="shared" ref="F23" si="41">F17</f>
        <v>0</v>
      </c>
      <c r="G23" s="383">
        <f t="shared" si="40"/>
        <v>0</v>
      </c>
      <c r="H23" s="361">
        <f>SUM(H12:H17)</f>
        <v>0</v>
      </c>
      <c r="I23" s="361">
        <f>SUM(I12:I17)</f>
        <v>0</v>
      </c>
      <c r="J23" s="361">
        <f t="shared" ref="J23:N23" si="42">SUM(J12:J17)</f>
        <v>0</v>
      </c>
      <c r="K23" s="361">
        <f t="shared" si="42"/>
        <v>0</v>
      </c>
      <c r="L23" s="361">
        <f t="shared" ref="L23" si="43">SUM(L12:L17)</f>
        <v>0</v>
      </c>
      <c r="M23" s="361">
        <f t="shared" ref="M23" si="44">SUM(M12:M17)</f>
        <v>0</v>
      </c>
      <c r="N23" s="361">
        <f t="shared" si="42"/>
        <v>0</v>
      </c>
      <c r="O23" s="360">
        <f>SUM(O12:O17)</f>
        <v>0</v>
      </c>
      <c r="P23" s="361">
        <f>SUM(P12:P17)</f>
        <v>0</v>
      </c>
      <c r="Q23" s="361">
        <f t="shared" ref="Q23:U23" si="45">SUM(Q12:Q17)</f>
        <v>0</v>
      </c>
      <c r="R23" s="361">
        <f t="shared" si="45"/>
        <v>0</v>
      </c>
      <c r="S23" s="361">
        <f t="shared" ref="S23" si="46">SUM(S12:S17)</f>
        <v>0</v>
      </c>
      <c r="T23" s="361">
        <f t="shared" ref="T23" si="47">SUM(T12:T17)</f>
        <v>0</v>
      </c>
      <c r="U23" s="361">
        <f t="shared" si="45"/>
        <v>0</v>
      </c>
    </row>
    <row r="24" spans="1:25" ht="13" customHeight="1">
      <c r="A24" s="160" t="s">
        <v>168</v>
      </c>
      <c r="B24" s="381">
        <f>B17</f>
        <v>0</v>
      </c>
      <c r="C24" s="382">
        <f t="shared" ref="C24:G24" si="48">C17</f>
        <v>0</v>
      </c>
      <c r="D24" s="382">
        <f t="shared" si="48"/>
        <v>0</v>
      </c>
      <c r="E24" s="382">
        <f t="shared" si="48"/>
        <v>0</v>
      </c>
      <c r="F24" s="382">
        <f t="shared" ref="F24" si="49">F17</f>
        <v>0</v>
      </c>
      <c r="G24" s="383">
        <f t="shared" si="48"/>
        <v>0</v>
      </c>
      <c r="H24" s="361">
        <f>SUM(H6:H17)</f>
        <v>1882.4643226755991</v>
      </c>
      <c r="I24" s="361">
        <f>SUM(I6:I17)</f>
        <v>374.53493976631398</v>
      </c>
      <c r="J24" s="361">
        <f t="shared" ref="J24:N24" si="50">SUM(J6:J17)</f>
        <v>625.79793094662489</v>
      </c>
      <c r="K24" s="361">
        <f t="shared" si="50"/>
        <v>1119.8509986247102</v>
      </c>
      <c r="L24" s="361">
        <f t="shared" ref="L24" si="51">SUM(L6:L17)</f>
        <v>43.857092447949995</v>
      </c>
      <c r="M24" s="361">
        <f t="shared" ref="M24" si="52">SUM(M6:M17)</f>
        <v>59.888858041969982</v>
      </c>
      <c r="N24" s="361">
        <f t="shared" si="50"/>
        <v>4106.394142503168</v>
      </c>
      <c r="O24" s="360">
        <f>SUM(O6:O17)</f>
        <v>20651.180788643</v>
      </c>
      <c r="P24" s="361">
        <f>SUM(P6:P17)</f>
        <v>4104.8749021089998</v>
      </c>
      <c r="Q24" s="361">
        <f t="shared" ref="Q24:U24" si="53">SUM(Q6:Q17)</f>
        <v>6855.1936488537131</v>
      </c>
      <c r="R24" s="361">
        <f t="shared" si="53"/>
        <v>12266.532298148182</v>
      </c>
      <c r="S24" s="361">
        <f t="shared" ref="S24" si="54">SUM(S6:S17)</f>
        <v>481.27382092000005</v>
      </c>
      <c r="T24" s="361">
        <f t="shared" ref="T24" si="55">SUM(T6:T17)</f>
        <v>656.19120714500002</v>
      </c>
      <c r="U24" s="361">
        <f t="shared" si="53"/>
        <v>45015.246665818893</v>
      </c>
    </row>
    <row r="25" spans="1:25" ht="15" customHeight="1"/>
    <row r="26" spans="1:25" ht="26.15" customHeight="1">
      <c r="A26" s="432" t="s">
        <v>294</v>
      </c>
      <c r="B26" s="432"/>
      <c r="C26" s="432"/>
      <c r="D26" s="432"/>
      <c r="E26" s="432"/>
      <c r="F26" s="432"/>
      <c r="G26" s="432"/>
      <c r="H26" s="432"/>
      <c r="I26" s="432" t="s">
        <v>239</v>
      </c>
      <c r="J26" s="432"/>
      <c r="K26" s="432"/>
      <c r="L26" s="432"/>
      <c r="M26" s="432"/>
      <c r="N26" s="103"/>
      <c r="O26" s="103"/>
      <c r="P26" s="432" t="s">
        <v>240</v>
      </c>
      <c r="Q26" s="446"/>
      <c r="R26" s="446"/>
      <c r="S26" s="446"/>
      <c r="T26" s="446"/>
    </row>
    <row r="27" spans="1:25" ht="12" customHeight="1">
      <c r="A27" s="59"/>
      <c r="B27" s="61" t="str">
        <f>B5</f>
        <v>VO</v>
      </c>
      <c r="C27" s="61" t="str">
        <f t="shared" ref="C27:E27" si="56">C5</f>
        <v>SO</v>
      </c>
      <c r="D27" s="61" t="str">
        <f t="shared" si="56"/>
        <v>MO</v>
      </c>
      <c r="E27" s="61" t="str">
        <f t="shared" si="56"/>
        <v>DOM</v>
      </c>
      <c r="F27" s="61" t="str">
        <f>F5</f>
        <v>CNG</v>
      </c>
      <c r="G27" s="340"/>
      <c r="H27" s="63"/>
      <c r="I27" s="61" t="str">
        <f>H5</f>
        <v>VO</v>
      </c>
      <c r="J27" s="61" t="str">
        <f t="shared" ref="J27" si="57">I5</f>
        <v>SO</v>
      </c>
      <c r="K27" s="61" t="str">
        <f>J5</f>
        <v>MO</v>
      </c>
      <c r="L27" s="61" t="str">
        <f t="shared" ref="L27:M27" si="58">K5</f>
        <v>DOM</v>
      </c>
      <c r="M27" s="61" t="str">
        <f t="shared" si="58"/>
        <v>CNG</v>
      </c>
      <c r="N27" s="62"/>
      <c r="O27" s="64"/>
      <c r="P27" s="61" t="str">
        <f>O5</f>
        <v>VO</v>
      </c>
      <c r="Q27" s="61" t="str">
        <f t="shared" ref="Q27:T27" si="59">P5</f>
        <v>SO</v>
      </c>
      <c r="R27" s="61" t="str">
        <f t="shared" si="59"/>
        <v>MO</v>
      </c>
      <c r="S27" s="61" t="str">
        <f t="shared" si="59"/>
        <v>DOM</v>
      </c>
      <c r="T27" s="61" t="str">
        <f t="shared" si="59"/>
        <v>CNG</v>
      </c>
      <c r="U27" s="52"/>
    </row>
    <row r="28" spans="1:25" ht="12" customHeight="1">
      <c r="B28" s="65">
        <f>B18</f>
        <v>1500</v>
      </c>
      <c r="C28" s="65">
        <f>C18</f>
        <v>5402</v>
      </c>
      <c r="D28" s="65">
        <f>D18</f>
        <v>200723</v>
      </c>
      <c r="E28" s="65">
        <f>E18</f>
        <v>2487318</v>
      </c>
      <c r="F28" s="65">
        <f>F18</f>
        <v>280</v>
      </c>
      <c r="G28" s="341"/>
      <c r="H28" s="64" t="str">
        <f>A18</f>
        <v>I. čtvrtletí</v>
      </c>
      <c r="I28" s="66">
        <f>H18</f>
        <v>1156.6834785745991</v>
      </c>
      <c r="J28" s="66">
        <f t="shared" ref="J28:M28" si="60">I18</f>
        <v>272.24321677331397</v>
      </c>
      <c r="K28" s="66">
        <f t="shared" si="60"/>
        <v>493.1102110836249</v>
      </c>
      <c r="L28" s="66">
        <f t="shared" si="60"/>
        <v>888.34807058171009</v>
      </c>
      <c r="M28" s="66">
        <f t="shared" si="60"/>
        <v>22.059130447949997</v>
      </c>
      <c r="N28" s="53"/>
      <c r="O28" s="63" t="str">
        <f>A18</f>
        <v>I. čtvrtletí</v>
      </c>
      <c r="P28" s="65">
        <f>O18</f>
        <v>12662.524875741999</v>
      </c>
      <c r="Q28" s="65">
        <f t="shared" ref="Q28:T28" si="61">P18</f>
        <v>2979.4115129239999</v>
      </c>
      <c r="R28" s="65">
        <f t="shared" si="61"/>
        <v>5395.931099895789</v>
      </c>
      <c r="S28" s="65">
        <f t="shared" si="61"/>
        <v>9720.4096141681075</v>
      </c>
      <c r="T28" s="65">
        <f t="shared" si="61"/>
        <v>241.39359461700002</v>
      </c>
      <c r="U28" s="55"/>
    </row>
    <row r="29" spans="1:25" ht="12" customHeight="1">
      <c r="B29" s="344"/>
      <c r="C29" s="344"/>
      <c r="D29" s="344"/>
      <c r="E29" s="341"/>
      <c r="F29" s="341"/>
      <c r="G29" s="341"/>
      <c r="H29" s="64" t="str">
        <f t="shared" ref="H29:H31" si="62">A19</f>
        <v>II. čtvrtletí</v>
      </c>
      <c r="I29" s="66">
        <f t="shared" ref="I29:M29" si="63">H19</f>
        <v>725.78084410099996</v>
      </c>
      <c r="J29" s="66">
        <f t="shared" si="63"/>
        <v>102.29172299299999</v>
      </c>
      <c r="K29" s="66">
        <f t="shared" si="63"/>
        <v>132.68771986300001</v>
      </c>
      <c r="L29" s="66">
        <f t="shared" si="63"/>
        <v>231.50292804300005</v>
      </c>
      <c r="M29" s="66">
        <f t="shared" si="63"/>
        <v>21.797961999999998</v>
      </c>
      <c r="N29" s="53"/>
      <c r="O29" s="63" t="str">
        <f t="shared" ref="O29:O31" si="64">A19</f>
        <v>II. čtvrtletí</v>
      </c>
      <c r="P29" s="65">
        <f t="shared" ref="P29:T29" si="65">O19</f>
        <v>7988.6559129010002</v>
      </c>
      <c r="Q29" s="65">
        <f t="shared" si="65"/>
        <v>1125.4633891849999</v>
      </c>
      <c r="R29" s="65">
        <f t="shared" si="65"/>
        <v>1459.2625489579241</v>
      </c>
      <c r="S29" s="65">
        <f t="shared" si="65"/>
        <v>2546.1226839800752</v>
      </c>
      <c r="T29" s="65">
        <f t="shared" si="65"/>
        <v>239.88022630299997</v>
      </c>
      <c r="U29" s="55"/>
    </row>
    <row r="30" spans="1:25" ht="12" customHeight="1">
      <c r="B30" s="53"/>
      <c r="C30" s="53"/>
      <c r="D30" s="53"/>
      <c r="E30" s="54"/>
      <c r="F30" s="54"/>
      <c r="G30" s="54"/>
      <c r="H30" s="64" t="str">
        <f t="shared" si="62"/>
        <v>III. čtvrtletí</v>
      </c>
      <c r="I30" s="66">
        <f t="shared" ref="I30:M30" si="66">H20</f>
        <v>0</v>
      </c>
      <c r="J30" s="66">
        <f t="shared" si="66"/>
        <v>0</v>
      </c>
      <c r="K30" s="66">
        <f t="shared" si="66"/>
        <v>0</v>
      </c>
      <c r="L30" s="66">
        <f t="shared" si="66"/>
        <v>0</v>
      </c>
      <c r="M30" s="66">
        <f t="shared" si="66"/>
        <v>0</v>
      </c>
      <c r="N30" s="53"/>
      <c r="O30" s="63" t="str">
        <f t="shared" si="64"/>
        <v>III. čtvrtletí</v>
      </c>
      <c r="P30" s="65">
        <f t="shared" ref="P30:T30" si="67">O20</f>
        <v>0</v>
      </c>
      <c r="Q30" s="65">
        <f t="shared" si="67"/>
        <v>0</v>
      </c>
      <c r="R30" s="65">
        <f t="shared" si="67"/>
        <v>0</v>
      </c>
      <c r="S30" s="65">
        <f t="shared" si="67"/>
        <v>0</v>
      </c>
      <c r="T30" s="65">
        <f t="shared" si="67"/>
        <v>0</v>
      </c>
      <c r="U30" s="55"/>
    </row>
    <row r="31" spans="1:25" ht="12" customHeight="1">
      <c r="B31" s="53"/>
      <c r="C31" s="53"/>
      <c r="D31" s="53"/>
      <c r="E31" s="54"/>
      <c r="F31" s="54"/>
      <c r="G31" s="54"/>
      <c r="H31" s="64" t="str">
        <f t="shared" si="62"/>
        <v>IV. čtvrtletí</v>
      </c>
      <c r="I31" s="66">
        <f t="shared" ref="I31:M31" si="68">H21</f>
        <v>0</v>
      </c>
      <c r="J31" s="66">
        <f t="shared" si="68"/>
        <v>0</v>
      </c>
      <c r="K31" s="66">
        <f t="shared" si="68"/>
        <v>0</v>
      </c>
      <c r="L31" s="66">
        <f t="shared" si="68"/>
        <v>0</v>
      </c>
      <c r="M31" s="66">
        <f t="shared" si="68"/>
        <v>0</v>
      </c>
      <c r="N31" s="53"/>
      <c r="O31" s="63" t="str">
        <f t="shared" si="64"/>
        <v>IV. čtvrtletí</v>
      </c>
      <c r="P31" s="65">
        <f t="shared" ref="P31:T31" si="69">O21</f>
        <v>0</v>
      </c>
      <c r="Q31" s="65">
        <f t="shared" si="69"/>
        <v>0</v>
      </c>
      <c r="R31" s="65">
        <f t="shared" si="69"/>
        <v>0</v>
      </c>
      <c r="S31" s="65">
        <f t="shared" si="69"/>
        <v>0</v>
      </c>
      <c r="T31" s="65">
        <f t="shared" si="69"/>
        <v>0</v>
      </c>
      <c r="U31" s="55"/>
    </row>
    <row r="32" spans="1:25" ht="12" customHeight="1">
      <c r="E32" s="55"/>
      <c r="F32" s="55"/>
      <c r="G32" s="55"/>
      <c r="H32" s="55"/>
      <c r="I32" s="55"/>
      <c r="Q32" s="55"/>
      <c r="R32" s="55"/>
      <c r="S32" s="55"/>
      <c r="T32" s="55"/>
      <c r="U32" s="55"/>
    </row>
    <row r="33" spans="4:21" ht="12" customHeight="1">
      <c r="D33" s="448"/>
      <c r="E33" s="55"/>
      <c r="F33" s="55"/>
      <c r="G33" s="55"/>
      <c r="H33" s="55"/>
      <c r="I33" s="55"/>
      <c r="Q33" s="55"/>
      <c r="R33" s="55"/>
      <c r="S33" s="55"/>
      <c r="T33" s="55"/>
      <c r="U33" s="55"/>
    </row>
    <row r="34" spans="4:21" ht="12" customHeight="1">
      <c r="D34" s="448"/>
      <c r="E34" s="55"/>
      <c r="F34" s="55"/>
      <c r="G34" s="55"/>
      <c r="H34" s="55"/>
      <c r="I34" s="55"/>
      <c r="Q34" s="55"/>
      <c r="R34" s="55"/>
      <c r="S34" s="55"/>
      <c r="T34" s="55"/>
      <c r="U34" s="55"/>
    </row>
    <row r="35" spans="4:21" ht="12" customHeight="1">
      <c r="E35" s="55"/>
      <c r="F35" s="55"/>
      <c r="G35" s="55"/>
      <c r="H35" s="55"/>
      <c r="I35" s="55"/>
      <c r="Q35" s="55"/>
      <c r="R35" s="55"/>
      <c r="S35" s="55"/>
      <c r="T35" s="55"/>
      <c r="U35" s="55"/>
    </row>
    <row r="36" spans="4:21" ht="12" customHeight="1">
      <c r="E36" s="55"/>
      <c r="F36" s="55"/>
      <c r="G36" s="55"/>
      <c r="H36" s="55"/>
      <c r="I36" s="55"/>
      <c r="Q36" s="55"/>
      <c r="R36" s="55"/>
      <c r="S36" s="55"/>
      <c r="T36" s="55"/>
      <c r="U36" s="55"/>
    </row>
    <row r="37" spans="4:21" ht="12" customHeight="1">
      <c r="E37" s="55"/>
      <c r="F37" s="55"/>
      <c r="G37" s="55"/>
      <c r="H37" s="55"/>
      <c r="I37" s="55"/>
      <c r="Q37" s="55"/>
      <c r="R37" s="55"/>
      <c r="S37" s="55"/>
      <c r="T37" s="55"/>
      <c r="U37" s="55"/>
    </row>
    <row r="38" spans="4:21" ht="12" customHeight="1">
      <c r="E38" s="55"/>
      <c r="F38" s="55"/>
      <c r="G38" s="55"/>
      <c r="H38" s="55"/>
      <c r="I38" s="55"/>
      <c r="Q38" s="55"/>
      <c r="R38" s="55"/>
      <c r="S38" s="55"/>
      <c r="T38" s="55"/>
      <c r="U38" s="55"/>
    </row>
    <row r="39" spans="4:21" ht="12" customHeight="1">
      <c r="E39" s="55"/>
      <c r="F39" s="55"/>
      <c r="G39" s="55"/>
      <c r="H39" s="55"/>
      <c r="I39" s="55"/>
      <c r="Q39" s="55"/>
      <c r="R39" s="55"/>
      <c r="S39" s="55"/>
      <c r="T39" s="55"/>
      <c r="U39" s="55"/>
    </row>
    <row r="40" spans="4:21" ht="12" customHeight="1"/>
    <row r="41" spans="4:21" ht="12" customHeight="1"/>
    <row r="42" spans="4:21" ht="12" customHeight="1"/>
    <row r="43" spans="4:21" ht="12" customHeight="1"/>
    <row r="44" spans="4:21" ht="12" customHeight="1"/>
  </sheetData>
  <mergeCells count="10">
    <mergeCell ref="D33:D34"/>
    <mergeCell ref="A1:U1"/>
    <mergeCell ref="B2:U2"/>
    <mergeCell ref="B3:G3"/>
    <mergeCell ref="H3:U3"/>
    <mergeCell ref="A26:H26"/>
    <mergeCell ref="I26:M26"/>
    <mergeCell ref="P26:T26"/>
    <mergeCell ref="M4:M5"/>
    <mergeCell ref="T4:T5"/>
  </mergeCells>
  <pageMargins left="0.31496062992125984" right="0.31496062992125984" top="0.35433070866141736" bottom="0.35433070866141736" header="0.31496062992125984" footer="0.19685039370078741"/>
  <pageSetup paperSize="9" orientation="landscape" r:id="rId1"/>
  <headerFooter differentFirst="1" scaleWithDoc="0">
    <oddFooter>&amp;C&amp;"Calibri,Obyčejné"&amp;9&amp;P</oddFooter>
  </headerFooter>
  <ignoredErrors>
    <ignoredError sqref="H18:U18 H21:U23 H19:I19 J19:U19 H20:U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33</vt:i4>
      </vt:variant>
      <vt:variant>
        <vt:lpstr>Pojmenované oblasti</vt:lpstr>
      </vt:variant>
      <vt:variant>
        <vt:i4>9</vt:i4>
      </vt:variant>
    </vt:vector>
  </HeadingPairs>
  <TitlesOfParts>
    <vt:vector size="42" baseType="lpstr">
      <vt:lpstr>Titulní</vt:lpstr>
      <vt:lpstr>Obsah</vt:lpstr>
      <vt:lpstr>Úvod</vt:lpstr>
      <vt:lpstr>1</vt:lpstr>
      <vt:lpstr>2</vt:lpstr>
      <vt:lpstr>3.1</vt:lpstr>
      <vt:lpstr>3.2</vt:lpstr>
      <vt:lpstr>4.1</vt:lpstr>
      <vt:lpstr>4.2</vt:lpstr>
      <vt:lpstr>4.3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7</vt:lpstr>
      <vt:lpstr>'2'!Oblast_tisku</vt:lpstr>
      <vt:lpstr>'5.1'!Oblast_tisku</vt:lpstr>
      <vt:lpstr>Titulní!Oblast_tisku</vt:lpstr>
      <vt:lpstr>'2'!OLE_LINK42</vt:lpstr>
      <vt:lpstr>Úvod!OLE_LINK42</vt:lpstr>
      <vt:lpstr>'2'!OLE_LINK43</vt:lpstr>
      <vt:lpstr>Úvod!OLE_LINK43</vt:lpstr>
      <vt:lpstr>Úvod!OLE_LINK6</vt:lpstr>
      <vt:lpstr>Úvod!OLE_LINK7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smid</dc:creator>
  <cp:lastModifiedBy>Šmíd Michal</cp:lastModifiedBy>
  <cp:lastPrinted>2026-08-03T11:54:02Z</cp:lastPrinted>
  <dcterms:created xsi:type="dcterms:W3CDTF">2010-02-15T08:19:53Z</dcterms:created>
  <dcterms:modified xsi:type="dcterms:W3CDTF">2026-08-04T13:04:00Z</dcterms:modified>
</cp:coreProperties>
</file>